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iche_communale_2021" sheetId="8" r:id="rId1"/>
    <sheet name="ADM" sheetId="1" state="hidden" r:id="rId2"/>
    <sheet name="URBA" sheetId="6" state="hidden" r:id="rId3"/>
    <sheet name="DEMO" sheetId="2" state="hidden" r:id="rId4"/>
    <sheet name="LOGEMENTS" sheetId="3" state="hidden" r:id="rId5"/>
    <sheet name="PPU" sheetId="4" state="hidden" r:id="rId6"/>
    <sheet name="PPR" sheetId="5" state="hidden" r:id="rId7"/>
    <sheet name="HLM" sheetId="9" state="hidden" r:id="rId8"/>
  </sheets>
  <definedNames>
    <definedName name="_xlnm._FilterDatabase" localSheetId="1" hidden="1">ADM!$A$2:$R$344</definedName>
    <definedName name="_xlnm.Print_Area" localSheetId="0">Fiche_communale_2021!$A$1:$H$84</definedName>
  </definedNames>
  <calcPr calcId="145621" iterateDelta="1E-4"/>
</workbook>
</file>

<file path=xl/calcChain.xml><?xml version="1.0" encoding="utf-8"?>
<calcChain xmlns="http://schemas.openxmlformats.org/spreadsheetml/2006/main">
  <c r="D77" i="8" l="1"/>
  <c r="D76" i="8"/>
  <c r="D75" i="8"/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2" i="6"/>
  <c r="C1" i="8" l="1"/>
  <c r="C37" i="8" l="1"/>
  <c r="E11" i="8"/>
  <c r="E12" i="8"/>
  <c r="B11" i="8"/>
  <c r="B12" i="8"/>
  <c r="H75" i="8"/>
  <c r="D74" i="8"/>
  <c r="H77" i="8"/>
  <c r="H76" i="8"/>
  <c r="C77" i="8"/>
  <c r="C76" i="8"/>
  <c r="C75" i="8"/>
  <c r="H40" i="8"/>
  <c r="G40" i="8"/>
  <c r="F40" i="8"/>
  <c r="E40" i="8"/>
  <c r="B44" i="8"/>
  <c r="H21" i="8"/>
  <c r="H16" i="8"/>
  <c r="G21" i="8"/>
  <c r="D22" i="8"/>
  <c r="H15" i="8"/>
  <c r="D16" i="8"/>
  <c r="D18" i="8"/>
  <c r="D19" i="8"/>
  <c r="D20" i="8"/>
  <c r="H17" i="8"/>
  <c r="D17" i="8"/>
  <c r="H81" i="8"/>
  <c r="D82" i="8"/>
  <c r="B74" i="8"/>
  <c r="F83" i="8"/>
  <c r="D81" i="8"/>
  <c r="A74" i="8"/>
  <c r="F82" i="8"/>
  <c r="C83" i="8"/>
  <c r="F81" i="8"/>
  <c r="C82" i="8"/>
  <c r="G82" i="8"/>
  <c r="G83" i="8"/>
  <c r="E83" i="8"/>
  <c r="E82" i="8"/>
  <c r="H83" i="8"/>
  <c r="E81" i="8"/>
  <c r="B82" i="8"/>
  <c r="H82" i="8"/>
  <c r="D83" i="8"/>
  <c r="B81" i="8"/>
  <c r="C81" i="8"/>
  <c r="B83" i="8"/>
  <c r="G81" i="8"/>
  <c r="E69" i="8"/>
  <c r="E55" i="8"/>
  <c r="H46" i="8"/>
  <c r="H45" i="8"/>
  <c r="H44" i="8"/>
  <c r="H52" i="8"/>
  <c r="E59" i="8"/>
  <c r="H50" i="8"/>
  <c r="E58" i="8"/>
  <c r="H51" i="8"/>
  <c r="E65" i="8"/>
  <c r="E57" i="8"/>
  <c r="H49" i="8"/>
  <c r="E63" i="8"/>
  <c r="E61" i="8"/>
  <c r="E60" i="8"/>
  <c r="E67" i="8"/>
  <c r="E66" i="8"/>
  <c r="E64" i="8"/>
  <c r="E56" i="8"/>
  <c r="H47" i="8"/>
  <c r="B34" i="8"/>
  <c r="B33" i="8"/>
  <c r="A38" i="8"/>
  <c r="G39" i="8"/>
  <c r="F39" i="8"/>
  <c r="E39" i="8"/>
  <c r="B37" i="8"/>
  <c r="A37" i="8"/>
  <c r="H39" i="8"/>
  <c r="H38" i="8"/>
  <c r="E38" i="8"/>
  <c r="G38" i="8"/>
  <c r="F38" i="8"/>
  <c r="B67" i="8"/>
  <c r="B59" i="8"/>
  <c r="B50" i="8"/>
  <c r="B48" i="8"/>
  <c r="B64" i="8"/>
  <c r="B47" i="8"/>
  <c r="B46" i="8" s="1"/>
  <c r="B63" i="8"/>
  <c r="B45" i="8"/>
  <c r="B53" i="8"/>
  <c r="B61" i="8"/>
  <c r="B60" i="8"/>
  <c r="B66" i="8"/>
  <c r="B58" i="8"/>
  <c r="B49" i="8"/>
  <c r="B65" i="8"/>
  <c r="B57" i="8"/>
  <c r="B56" i="8"/>
  <c r="B54" i="8"/>
  <c r="B55" i="8"/>
  <c r="B62" i="8"/>
  <c r="B52" i="8"/>
  <c r="B68" i="8"/>
  <c r="B51" i="8"/>
  <c r="H6" i="8"/>
  <c r="E28" i="8"/>
  <c r="E27" i="8"/>
  <c r="E29" i="8"/>
  <c r="A27" i="8"/>
  <c r="H7" i="8"/>
  <c r="H4" i="8"/>
  <c r="D4" i="8"/>
  <c r="D5" i="8"/>
  <c r="H5" i="8"/>
  <c r="D7" i="8"/>
  <c r="B8" i="8"/>
  <c r="B7" i="8"/>
  <c r="D6" i="8"/>
  <c r="B5" i="8"/>
  <c r="B4" i="8"/>
  <c r="B6" i="8"/>
  <c r="J344" i="4"/>
  <c r="I344" i="4"/>
  <c r="E84" i="8" l="1"/>
  <c r="F84" i="8"/>
  <c r="G84" i="8"/>
  <c r="C84" i="8"/>
  <c r="D84" i="8"/>
  <c r="B84" i="8"/>
  <c r="H84" i="8"/>
  <c r="E68" i="8"/>
  <c r="E62" i="8"/>
  <c r="D344" i="3"/>
  <c r="C344" i="3"/>
  <c r="E70" i="8" l="1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</calcChain>
</file>

<file path=xl/comments1.xml><?xml version="1.0" encoding="utf-8"?>
<comments xmlns="http://schemas.openxmlformats.org/spreadsheetml/2006/main">
  <authors>
    <author>Auteur</author>
  </authors>
  <commentList>
    <comment ref="A37" authorId="0">
      <text>
        <r>
          <rPr>
            <b/>
            <sz val="9"/>
            <color indexed="81"/>
            <rFont val="Tahoma"/>
            <charset val="1"/>
          </rPr>
          <t>Arrêté du 17 mars 1978 relatif au classement des communes par zones geographiques</t>
        </r>
      </text>
    </comment>
    <comment ref="C37" authorId="0">
      <text>
        <r>
          <rPr>
            <b/>
            <sz val="9"/>
            <color indexed="81"/>
            <rFont val="Tahoma"/>
            <charset val="1"/>
          </rPr>
          <t>Classement
CRHH 29nov2017</t>
        </r>
      </text>
    </comment>
    <comment ref="A74" authorId="0">
      <text>
        <r>
          <rPr>
            <b/>
            <sz val="9"/>
            <color indexed="81"/>
            <rFont val="Tahoma"/>
            <charset val="1"/>
          </rPr>
          <t>Arrêté du 17 mars 1978 relatif au classement des communes par zones geographiques</t>
        </r>
      </text>
    </comment>
  </commentList>
</comments>
</file>

<file path=xl/sharedStrings.xml><?xml version="1.0" encoding="utf-8"?>
<sst xmlns="http://schemas.openxmlformats.org/spreadsheetml/2006/main" count="11022" uniqueCount="1291">
  <si>
    <t>code</t>
  </si>
  <si>
    <t>commune</t>
  </si>
  <si>
    <t>AAV</t>
  </si>
  <si>
    <t>cat AAV</t>
  </si>
  <si>
    <t>maire</t>
  </si>
  <si>
    <t>CHOP</t>
  </si>
  <si>
    <t>coordination territoriale</t>
  </si>
  <si>
    <t>Agence technique</t>
  </si>
  <si>
    <t>CANTON</t>
  </si>
  <si>
    <t>Binôme</t>
  </si>
  <si>
    <t>CODE EPCI</t>
  </si>
  <si>
    <t>EPCI</t>
  </si>
  <si>
    <t>PAYS</t>
  </si>
  <si>
    <t>convention de gestion DIA avec CD34</t>
  </si>
  <si>
    <t>Adhésion CAUE</t>
  </si>
  <si>
    <t>SCOT</t>
  </si>
  <si>
    <t>DU</t>
  </si>
  <si>
    <t>PLH</t>
  </si>
  <si>
    <t>LT même commune</t>
  </si>
  <si>
    <t>Population municipale 2019</t>
  </si>
  <si>
    <t>Population municipale 1999</t>
  </si>
  <si>
    <t>Population municipale 1990</t>
  </si>
  <si>
    <t>Évol. annuelle moy. de la population 2013 - 2019 (en %) 2019</t>
  </si>
  <si>
    <t>Évol. annuelle moy. de la pop. due au solde apparent entrées/sorties 2013-2018</t>
  </si>
  <si>
    <t>Évol. annuelle moy. de la population 2013-2018</t>
  </si>
  <si>
    <t>Logements 2018</t>
  </si>
  <si>
    <t>Résidences principales 2018</t>
  </si>
  <si>
    <t>Part des logements vacants dans le total des logements 2018</t>
  </si>
  <si>
    <t>Part des rés. secondaires (y compris les logements occasionnels) dans le total des logements 2018</t>
  </si>
  <si>
    <t>Part des rés. principales dans le total des logements 2018</t>
  </si>
  <si>
    <t>arthab0920</t>
  </si>
  <si>
    <t>artcom0920</t>
  </si>
  <si>
    <t>menhab1217</t>
  </si>
  <si>
    <t>artpop1217</t>
  </si>
  <si>
    <t>LLS SRU</t>
  </si>
  <si>
    <t>LLS SRU manquants</t>
  </si>
  <si>
    <t>Libelle SRU</t>
  </si>
  <si>
    <t>Taux SRU</t>
  </si>
  <si>
    <t>Nombre LLS</t>
  </si>
  <si>
    <t>Press. T1</t>
  </si>
  <si>
    <t>Press. T2</t>
  </si>
  <si>
    <t>Press. T3</t>
  </si>
  <si>
    <t>Press. T4</t>
  </si>
  <si>
    <t>Dem LLS T1</t>
  </si>
  <si>
    <t>Dem LLS T2</t>
  </si>
  <si>
    <t>Dem LLS T3</t>
  </si>
  <si>
    <t>Dem LLS T4</t>
  </si>
  <si>
    <t>LLS 1 pièce</t>
  </si>
  <si>
    <t>LLS 2 pièce2</t>
  </si>
  <si>
    <t>LLS 3 pièce</t>
  </si>
  <si>
    <t>LLS 4 pièce</t>
  </si>
  <si>
    <t>LLS 5 pièce +</t>
  </si>
  <si>
    <t>taux de vacance dans le parc (en %)</t>
  </si>
  <si>
    <t>taux de mobilité dans le parc (en %)</t>
  </si>
  <si>
    <t>Taux LLS</t>
  </si>
  <si>
    <t xml:space="preserve">Demandes 2019 </t>
  </si>
  <si>
    <t>Attributions 2019</t>
  </si>
  <si>
    <t>Demandes 2020</t>
  </si>
  <si>
    <t>Attributions 2020</t>
  </si>
  <si>
    <t>PLAI Jeunes</t>
  </si>
  <si>
    <t>PLAI Ménages</t>
  </si>
  <si>
    <t>PLAI hébergementPublics maison relais ou res. d'accueil</t>
  </si>
  <si>
    <t>PLAI Autres publics spécifiques</t>
  </si>
  <si>
    <t>PLAI adapté Autres publics spécifiques</t>
  </si>
  <si>
    <t>PLAI adapté Ménages</t>
  </si>
  <si>
    <t>PLAI adapté hébergement</t>
  </si>
  <si>
    <t>LI Etudiants</t>
  </si>
  <si>
    <t>LI Jeunes</t>
  </si>
  <si>
    <t>LI Ménages</t>
  </si>
  <si>
    <t>LI Autres publics spécifiques</t>
  </si>
  <si>
    <t>PLUS Ménages</t>
  </si>
  <si>
    <t>PSLA Ménages</t>
  </si>
  <si>
    <t>Zonage 123</t>
  </si>
  <si>
    <t>Zonage ABC</t>
  </si>
  <si>
    <t>PPPI</t>
  </si>
  <si>
    <t>LCI actifs</t>
  </si>
  <si>
    <t>LCS actifs</t>
  </si>
  <si>
    <t>LCTS actifs</t>
  </si>
  <si>
    <t>LI2016</t>
  </si>
  <si>
    <t>LCS2016</t>
  </si>
  <si>
    <t>LCTS2016</t>
  </si>
  <si>
    <t>LI2017</t>
  </si>
  <si>
    <t>LCS2017</t>
  </si>
  <si>
    <t>LCTS2017</t>
  </si>
  <si>
    <t>LI2018</t>
  </si>
  <si>
    <t>LCS2018</t>
  </si>
  <si>
    <t>LCTS2018</t>
  </si>
  <si>
    <t>LI2019</t>
  </si>
  <si>
    <t>LCS2019</t>
  </si>
  <si>
    <t>LCTS2019</t>
  </si>
  <si>
    <t>LI2020</t>
  </si>
  <si>
    <t>LCS2020</t>
  </si>
  <si>
    <t>LCTS2020</t>
  </si>
  <si>
    <t>LI2020_Sanstravaux</t>
  </si>
  <si>
    <t>LCS2020_Sanstravaux</t>
  </si>
  <si>
    <t>LCTS2020_Sanstravaux</t>
  </si>
  <si>
    <t>LI2020_travaux</t>
  </si>
  <si>
    <t>LCS2020_travaux</t>
  </si>
  <si>
    <t>LCTS2020_travaux</t>
  </si>
  <si>
    <t>nombre de demandes pour 1 attribution 2019</t>
  </si>
  <si>
    <t>nombre de demandes pour 1 attribution 2020</t>
  </si>
  <si>
    <t>Abeilhan</t>
  </si>
  <si>
    <t>Béziers</t>
  </si>
  <si>
    <t>Pierre-Jean ROUGEOT</t>
  </si>
  <si>
    <t>Eric Andanson</t>
  </si>
  <si>
    <t>Haut-Languedoc - Ouest Hérault</t>
  </si>
  <si>
    <t>Biterrois</t>
  </si>
  <si>
    <t>Canton 21 - Pézenas</t>
  </si>
  <si>
    <t>Vincent GAUDY et Julie GARCIN SAUDO</t>
  </si>
  <si>
    <t>CC les Avant-Monts</t>
  </si>
  <si>
    <t xml:space="preserve"> </t>
  </si>
  <si>
    <t>oui</t>
  </si>
  <si>
    <t>OUI</t>
  </si>
  <si>
    <t>ODH via PHLV</t>
  </si>
  <si>
    <t>commune non SRU</t>
  </si>
  <si>
    <t>pas d'attrib.</t>
  </si>
  <si>
    <t>C</t>
  </si>
  <si>
    <t>4,40</t>
  </si>
  <si>
    <t>2,57</t>
  </si>
  <si>
    <t>Adissan</t>
  </si>
  <si>
    <t>Commune hors attraction des villes</t>
  </si>
  <si>
    <t>Patrick LARIO</t>
  </si>
  <si>
    <t>Elisabeth Pourcel</t>
  </si>
  <si>
    <t>Thau - Plaine d'Hérault</t>
  </si>
  <si>
    <t>Canton 14 - Mèze</t>
  </si>
  <si>
    <t>Audrey IMBERT et Christophe MORGO</t>
  </si>
  <si>
    <t>CA Hérault-Méditerranée</t>
  </si>
  <si>
    <t>2,55</t>
  </si>
  <si>
    <t>12,00</t>
  </si>
  <si>
    <t>Agde</t>
  </si>
  <si>
    <t>Gilles D'ETTORE</t>
  </si>
  <si>
    <t>Canton 01 - Agde</t>
  </si>
  <si>
    <t>Sébastien FREY et Marie-Christine FABRE DE ROUSSAC</t>
  </si>
  <si>
    <t>NON</t>
  </si>
  <si>
    <t>SRU - carencée</t>
  </si>
  <si>
    <t>8,72%</t>
  </si>
  <si>
    <t>B1</t>
  </si>
  <si>
    <t>14,25</t>
  </si>
  <si>
    <t>8,24</t>
  </si>
  <si>
    <t>Agel</t>
  </si>
  <si>
    <t>Patrick CABROL</t>
  </si>
  <si>
    <t>Vignobles d'Ouest</t>
  </si>
  <si>
    <t>Canton 24 - Saint-Pons-de-Thomières</t>
  </si>
  <si>
    <t>Marie-Pierre PONS et GABRIEL BLASCO</t>
  </si>
  <si>
    <t>CC Du Minervois au Caroux en Haut-Languedoc</t>
  </si>
  <si>
    <t>HAUT LANGUEDOC ET VIGNOBLE</t>
  </si>
  <si>
    <t>pas d'attribution</t>
  </si>
  <si>
    <t>Agonès</t>
  </si>
  <si>
    <t>Montpellier</t>
  </si>
  <si>
    <t>Patrick TRICOU</t>
  </si>
  <si>
    <t xml:space="preserve">Florence Coulon </t>
  </si>
  <si>
    <t>Coeur d'Hérault - Pic Saint-Loup</t>
  </si>
  <si>
    <t>Pic Saint-Loup</t>
  </si>
  <si>
    <t>Canton 11 - Lodève</t>
  </si>
  <si>
    <t>Jacques RIGAUD et Gaëlle LEVEQUE</t>
  </si>
  <si>
    <t>CC des Cévennes Gangeoises et Suménoises</t>
  </si>
  <si>
    <t>AIGOUAL CEVENNES</t>
  </si>
  <si>
    <t>non</t>
  </si>
  <si>
    <t>Aigne</t>
  </si>
  <si>
    <t>Yves FRAISSE</t>
  </si>
  <si>
    <t>NULL</t>
  </si>
  <si>
    <t>Aigues-Vives</t>
  </si>
  <si>
    <t>Jean-Pierre BARTHES</t>
  </si>
  <si>
    <t>Les Aires</t>
  </si>
  <si>
    <t>Bédarieux</t>
  </si>
  <si>
    <t>Michel GRANIER</t>
  </si>
  <si>
    <t>Mont d'Orb</t>
  </si>
  <si>
    <t>Canton 06 - Clermont-l'Hérault</t>
  </si>
  <si>
    <t>Jean-Luc FALIP et Marie PASSIEUX</t>
  </si>
  <si>
    <t>CC Grand Orb en Languedoc</t>
  </si>
  <si>
    <t>5,00</t>
  </si>
  <si>
    <t>Alignan-du-Vent</t>
  </si>
  <si>
    <t>Christophe PASTOR</t>
  </si>
  <si>
    <t>CA de Béziers-Méditerranée</t>
  </si>
  <si>
    <t>10,00</t>
  </si>
  <si>
    <t>Aniane</t>
  </si>
  <si>
    <t>Philippe SALASC</t>
  </si>
  <si>
    <t>Coeur d'Hérault</t>
  </si>
  <si>
    <t>Canton 09 - Gignac</t>
  </si>
  <si>
    <t>Jean-François SOTO et Nicole MORERE</t>
  </si>
  <si>
    <t>CC Vallée de l'hérault</t>
  </si>
  <si>
    <t>LARZAC COEUR D'HERAULT</t>
  </si>
  <si>
    <t>ODH</t>
  </si>
  <si>
    <t>12,33</t>
  </si>
  <si>
    <t>24,50</t>
  </si>
  <si>
    <t>Arboras</t>
  </si>
  <si>
    <t>Marie-Françoise NACHEZ</t>
  </si>
  <si>
    <t>Argelliers</t>
  </si>
  <si>
    <t>Pierre AMALOU</t>
  </si>
  <si>
    <t>Aspiran</t>
  </si>
  <si>
    <t>Olivier BERNARDI</t>
  </si>
  <si>
    <t>CC du Clermontais</t>
  </si>
  <si>
    <t>Assas</t>
  </si>
  <si>
    <t>Jacques GRAU</t>
  </si>
  <si>
    <t>Canton 23 - Saint-Gély-du-Fesc</t>
  </si>
  <si>
    <t>Laurence CRISTOL et Kléber MESQUIDA</t>
  </si>
  <si>
    <t>CC du Grand Pic Saint-Loup</t>
  </si>
  <si>
    <t>A</t>
  </si>
  <si>
    <t>Assignan</t>
  </si>
  <si>
    <t>Rémy SOULIÉ</t>
  </si>
  <si>
    <t>CC Sud-Hérault</t>
  </si>
  <si>
    <t>Aumelas</t>
  </si>
  <si>
    <t>Ronny PONCÉ</t>
  </si>
  <si>
    <t>Aumes</t>
  </si>
  <si>
    <t>Pézenas</t>
  </si>
  <si>
    <t>Michel GUTTON</t>
  </si>
  <si>
    <t>Autignac</t>
  </si>
  <si>
    <t>Jean-Claude MARCHI</t>
  </si>
  <si>
    <t>Canton 05 - Cazouls-lès-Béziers</t>
  </si>
  <si>
    <t>Séverine SAUR et Philippe VIDAL</t>
  </si>
  <si>
    <t>Avène</t>
  </si>
  <si>
    <t>Serge CASTAN</t>
  </si>
  <si>
    <t>Azillanet</t>
  </si>
  <si>
    <t>Alexandre DYE</t>
  </si>
  <si>
    <t>Babeau-Bouldoux</t>
  </si>
  <si>
    <t>Jérome ROGER</t>
  </si>
  <si>
    <t>Baillargues</t>
  </si>
  <si>
    <t>Jean-Luc MEISSONNIER</t>
  </si>
  <si>
    <t>Montpelliérain</t>
  </si>
  <si>
    <t>Métropole</t>
  </si>
  <si>
    <t>Canton 07 - Le Crès</t>
  </si>
  <si>
    <t xml:space="preserve">Yvon PELLET et Claudine VASSAS-MEJRI </t>
  </si>
  <si>
    <t>Montpellier Méditerranée Métropole</t>
  </si>
  <si>
    <t>ODH via OLL</t>
  </si>
  <si>
    <t>16,04%</t>
  </si>
  <si>
    <t>5,23</t>
  </si>
  <si>
    <t>6,30</t>
  </si>
  <si>
    <t>Balaruc-les-Bains</t>
  </si>
  <si>
    <t xml:space="preserve">Norbert CHAPLIN </t>
  </si>
  <si>
    <t>Etang de Thau</t>
  </si>
  <si>
    <t>Canton 08 - Frontignan</t>
  </si>
  <si>
    <t>Pierre BOULDOIRE et Sylvie PRADELLE</t>
  </si>
  <si>
    <t>Sète Agglopôle Méditerranée</t>
  </si>
  <si>
    <t>SRU</t>
  </si>
  <si>
    <t>12,53%</t>
  </si>
  <si>
    <t>11,18</t>
  </si>
  <si>
    <t>15,42</t>
  </si>
  <si>
    <t>Balaruc-le-Vieux</t>
  </si>
  <si>
    <t>Gérard CANOVAS</t>
  </si>
  <si>
    <t>25,33</t>
  </si>
  <si>
    <t>13,20</t>
  </si>
  <si>
    <t>Bassan</t>
  </si>
  <si>
    <t>Alain BIOLA</t>
  </si>
  <si>
    <t>Canton 04 - Béziers 3</t>
  </si>
  <si>
    <t>Nicole ZENON et Marie-Emmanuelle CAMOUS</t>
  </si>
  <si>
    <t>B2</t>
  </si>
  <si>
    <t>9,00</t>
  </si>
  <si>
    <t>17,00</t>
  </si>
  <si>
    <t>Beaufort</t>
  </si>
  <si>
    <t>Narbonne</t>
  </si>
  <si>
    <t>Claude PICHON</t>
  </si>
  <si>
    <t>Beaulieu</t>
  </si>
  <si>
    <t>Arnaud MOYNIER</t>
  </si>
  <si>
    <t>3,17</t>
  </si>
  <si>
    <t>5,29</t>
  </si>
  <si>
    <t>Francis BARSSE</t>
  </si>
  <si>
    <t>6,50</t>
  </si>
  <si>
    <t>Bélarga</t>
  </si>
  <si>
    <t>José MARTINEZ</t>
  </si>
  <si>
    <t>Berlou</t>
  </si>
  <si>
    <t>Christian LIGNON</t>
  </si>
  <si>
    <t>Haut Languedoc</t>
  </si>
  <si>
    <t>Bessan</t>
  </si>
  <si>
    <t>Stéphane PEPIN-BONET</t>
  </si>
  <si>
    <t>11,31%</t>
  </si>
  <si>
    <t>13,22</t>
  </si>
  <si>
    <t>1,77</t>
  </si>
  <si>
    <t>Robert MENARD</t>
  </si>
  <si>
    <t>Canton 03 - 04 - 05 Béziers 1 2 3</t>
  </si>
  <si>
    <t>21,92%</t>
  </si>
  <si>
    <t>1 053</t>
  </si>
  <si>
    <t>1 030</t>
  </si>
  <si>
    <t>4,60</t>
  </si>
  <si>
    <t>4,57</t>
  </si>
  <si>
    <t>Boisseron</t>
  </si>
  <si>
    <t>Loïc FATACCIOLI</t>
  </si>
  <si>
    <t>Petite Camargue</t>
  </si>
  <si>
    <t>Canton 12 - Lunel</t>
  </si>
  <si>
    <t>JEROME BOISSON et PAULETTE GOUGEON</t>
  </si>
  <si>
    <t>CC du Pays de Lunel</t>
  </si>
  <si>
    <t>Boisset</t>
  </si>
  <si>
    <t>Benoit MARSAUX</t>
  </si>
  <si>
    <t>La Boissière</t>
  </si>
  <si>
    <t>Jean-Claude CROS</t>
  </si>
  <si>
    <t>Le Bosc</t>
  </si>
  <si>
    <t>Jérôme VALAT</t>
  </si>
  <si>
    <t>CC Lodévois et Larzac</t>
  </si>
  <si>
    <t>Boujan-sur-Libron</t>
  </si>
  <si>
    <t>Gérard ABELLA</t>
  </si>
  <si>
    <t>4,39</t>
  </si>
  <si>
    <t>14,86</t>
  </si>
  <si>
    <t>Le Bousquet-d'Orb</t>
  </si>
  <si>
    <t>Yvan CASSILI</t>
  </si>
  <si>
    <t>0,88</t>
  </si>
  <si>
    <t>2,00</t>
  </si>
  <si>
    <t>Bouzigues</t>
  </si>
  <si>
    <t>Cédric RAJA</t>
  </si>
  <si>
    <t>Brenas</t>
  </si>
  <si>
    <t>Michel VELLAS</t>
  </si>
  <si>
    <t>Brignac</t>
  </si>
  <si>
    <t>Marina BOURREL</t>
  </si>
  <si>
    <t>1,00</t>
  </si>
  <si>
    <t>Brissac</t>
  </si>
  <si>
    <t>Jean-Claude RODRIGUEZ</t>
  </si>
  <si>
    <t>Buzignargues</t>
  </si>
  <si>
    <t>Agnès ROUVIERE-ESPOSITO</t>
  </si>
  <si>
    <t>2,50</t>
  </si>
  <si>
    <t>Cabrerolles</t>
  </si>
  <si>
    <t>Séverine SAUR</t>
  </si>
  <si>
    <t>Cabrières</t>
  </si>
  <si>
    <t>Myriam GAIRAUD</t>
  </si>
  <si>
    <t>Cambon-et-Salvergues</t>
  </si>
  <si>
    <t>Marie CASARES</t>
  </si>
  <si>
    <t>CC des Monts de Lacaune et de la Montagne du Haut Languedoc</t>
  </si>
  <si>
    <t>Campagnan</t>
  </si>
  <si>
    <t>Jean-Marc ISURE</t>
  </si>
  <si>
    <t>Campagne</t>
  </si>
  <si>
    <t>Jacques GRAVEGEAL</t>
  </si>
  <si>
    <t>Camplong</t>
  </si>
  <si>
    <t>Bernard COSTE</t>
  </si>
  <si>
    <t>Candillargues</t>
  </si>
  <si>
    <t>Anthony MELIN</t>
  </si>
  <si>
    <t>Canton 13 - Mauguio</t>
  </si>
  <si>
    <t>Brice BONNEFOUX et PATRICIA MOULLIN-TRAFFORT</t>
  </si>
  <si>
    <t>CA du Pays de l'Or</t>
  </si>
  <si>
    <t>25,50</t>
  </si>
  <si>
    <t>1,69</t>
  </si>
  <si>
    <t>Canet</t>
  </si>
  <si>
    <t>Claude REVEL</t>
  </si>
  <si>
    <t>39,00</t>
  </si>
  <si>
    <t>Capestang</t>
  </si>
  <si>
    <t>Pierre POLARD</t>
  </si>
  <si>
    <t>8,50</t>
  </si>
  <si>
    <t>26,00</t>
  </si>
  <si>
    <t>Carlencas-et-Levas</t>
  </si>
  <si>
    <t>Sylvie TOLUAFÉ</t>
  </si>
  <si>
    <t>Cassagnoles</t>
  </si>
  <si>
    <t>Harmonie GONZALEZ</t>
  </si>
  <si>
    <t>Castanet-le-Haut</t>
  </si>
  <si>
    <t>Max ALLIES</t>
  </si>
  <si>
    <t>0,50</t>
  </si>
  <si>
    <t>Castelnau-de-Guers</t>
  </si>
  <si>
    <t>Didier MICHEL</t>
  </si>
  <si>
    <t>Castelnau-le-Lez</t>
  </si>
  <si>
    <t>Frédéric LAFFORGUE</t>
  </si>
  <si>
    <t>Canton 20 - Montpellier - Castelnau-le-Lez</t>
  </si>
  <si>
    <t>JACQUELINE MARKOVIC et Renaud CALVAT</t>
  </si>
  <si>
    <t>18,45%</t>
  </si>
  <si>
    <t>5,24</t>
  </si>
  <si>
    <t>4,50</t>
  </si>
  <si>
    <t>Castries</t>
  </si>
  <si>
    <t xml:space="preserve">Claudine VASSAS-MEJRI </t>
  </si>
  <si>
    <t>13,17%</t>
  </si>
  <si>
    <t>6,64</t>
  </si>
  <si>
    <t>4,02</t>
  </si>
  <si>
    <t>La Caunette</t>
  </si>
  <si>
    <t>Max FABRE</t>
  </si>
  <si>
    <t>Causse-de-la-Selle</t>
  </si>
  <si>
    <t>Philippe DOUTREMEPUICH</t>
  </si>
  <si>
    <t>Causses-et-Veyran</t>
  </si>
  <si>
    <t>Gérard BARO</t>
  </si>
  <si>
    <t>Caussiniojouls</t>
  </si>
  <si>
    <t>Thierry ROQUE</t>
  </si>
  <si>
    <t>Caux</t>
  </si>
  <si>
    <t>Jean-Charles DESPLAN</t>
  </si>
  <si>
    <t>Le Caylar</t>
  </si>
  <si>
    <t>Jean TRINQUIER</t>
  </si>
  <si>
    <t>1,50</t>
  </si>
  <si>
    <t>3,00</t>
  </si>
  <si>
    <t>Cazedarnes</t>
  </si>
  <si>
    <t>Thierry CAZALS</t>
  </si>
  <si>
    <t>Cazevieille</t>
  </si>
  <si>
    <t>Jean VALLON</t>
  </si>
  <si>
    <t>Cazilhac</t>
  </si>
  <si>
    <t>Pierre COMPAN</t>
  </si>
  <si>
    <t>Cazouls-d'Hérault</t>
  </si>
  <si>
    <t>Henry SANCHEZ</t>
  </si>
  <si>
    <t>Cazouls-lès-Béziers</t>
  </si>
  <si>
    <t>Philippe VIDAL</t>
  </si>
  <si>
    <t>CC la Domitienne</t>
  </si>
  <si>
    <t>12,50</t>
  </si>
  <si>
    <t>46,00</t>
  </si>
  <si>
    <t>Cébazan</t>
  </si>
  <si>
    <t>Marc FIDEL</t>
  </si>
  <si>
    <t>0,00</t>
  </si>
  <si>
    <t>Ceilhes-et-Rocozels</t>
  </si>
  <si>
    <t xml:space="preserve">Fabien SOULAGE </t>
  </si>
  <si>
    <t>Celles</t>
  </si>
  <si>
    <t>Joëlle GOUDAL</t>
  </si>
  <si>
    <t>Cers</t>
  </si>
  <si>
    <t>Didier BRESSON</t>
  </si>
  <si>
    <t>13,00</t>
  </si>
  <si>
    <t>8,33</t>
  </si>
  <si>
    <t>Cessenon-sur-Orb</t>
  </si>
  <si>
    <t>Marie-Pierre PONS</t>
  </si>
  <si>
    <t>8,67</t>
  </si>
  <si>
    <t>Cesseras</t>
  </si>
  <si>
    <t>Magali GUIRAUD</t>
  </si>
  <si>
    <t>Ceyras</t>
  </si>
  <si>
    <t>Jean-Claude LACROIX</t>
  </si>
  <si>
    <t>Clapiers</t>
  </si>
  <si>
    <t>Eric PENSO</t>
  </si>
  <si>
    <t>19,36%</t>
  </si>
  <si>
    <t>2,07</t>
  </si>
  <si>
    <t>8,07</t>
  </si>
  <si>
    <t>Claret</t>
  </si>
  <si>
    <t>Philippe TOURRIER</t>
  </si>
  <si>
    <t>8,00</t>
  </si>
  <si>
    <t>Clermont-l'Hérault</t>
  </si>
  <si>
    <t>Gérard BESSIERE</t>
  </si>
  <si>
    <t>5,83</t>
  </si>
  <si>
    <t>3,81</t>
  </si>
  <si>
    <t>Colombières-sur-Orb</t>
  </si>
  <si>
    <t>Thérèse SALAVIN</t>
  </si>
  <si>
    <t>Colombiers</t>
  </si>
  <si>
    <t>Alain CARALP</t>
  </si>
  <si>
    <t>10,86</t>
  </si>
  <si>
    <t>17,80</t>
  </si>
  <si>
    <t>Combaillaux</t>
  </si>
  <si>
    <t>Daniel FLOUTARD</t>
  </si>
  <si>
    <t>1,20</t>
  </si>
  <si>
    <t>Combes</t>
  </si>
  <si>
    <t>Marie-Line GERONIMO</t>
  </si>
  <si>
    <t>Corneilhan</t>
  </si>
  <si>
    <t>Bertrand GELLY</t>
  </si>
  <si>
    <t>Canton 03 - Béziers 2</t>
  </si>
  <si>
    <t>GILLES SACAZE et JEAN-LOUIS RESPAUD</t>
  </si>
  <si>
    <t>Coulobres</t>
  </si>
  <si>
    <t>Gérard BOYER</t>
  </si>
  <si>
    <t>Courniou</t>
  </si>
  <si>
    <t>Catherine SONZOGNI</t>
  </si>
  <si>
    <t>Cournonsec</t>
  </si>
  <si>
    <t xml:space="preserve">Régine ILLAIRE </t>
  </si>
  <si>
    <t>Canton 22 - Pignan</t>
  </si>
  <si>
    <t>Jacques MARTINIER et Michelle CASSAR</t>
  </si>
  <si>
    <t>6,82</t>
  </si>
  <si>
    <t>8,71</t>
  </si>
  <si>
    <t>Cournonterral</t>
  </si>
  <si>
    <t>William ARS</t>
  </si>
  <si>
    <t>10,10%</t>
  </si>
  <si>
    <t>11,50</t>
  </si>
  <si>
    <t>2,45</t>
  </si>
  <si>
    <t>Creissan</t>
  </si>
  <si>
    <t>Laurent BRUNET</t>
  </si>
  <si>
    <t>4,00</t>
  </si>
  <si>
    <t>Le Crès</t>
  </si>
  <si>
    <t>Stéphane CHAMPAY</t>
  </si>
  <si>
    <t>14,16%</t>
  </si>
  <si>
    <t>6,62</t>
  </si>
  <si>
    <t>8,03</t>
  </si>
  <si>
    <t>Le Cros</t>
  </si>
  <si>
    <t>Lodève</t>
  </si>
  <si>
    <t>Alain VIALA</t>
  </si>
  <si>
    <t>Cruzy</t>
  </si>
  <si>
    <t>Rémy AFFRE</t>
  </si>
  <si>
    <t>Dio-et-Valquières</t>
  </si>
  <si>
    <t>Yvelise DESCAMPS</t>
  </si>
  <si>
    <t>Espondeilhan</t>
  </si>
  <si>
    <t>Christophe LLOP</t>
  </si>
  <si>
    <t>Fabrègues</t>
  </si>
  <si>
    <t>Jacques MARTINIER</t>
  </si>
  <si>
    <t>5,96%</t>
  </si>
  <si>
    <t>18,14</t>
  </si>
  <si>
    <t>Faugères</t>
  </si>
  <si>
    <t>Philippe BOUCHE</t>
  </si>
  <si>
    <t>Félines-Minervois</t>
  </si>
  <si>
    <t>Anne CABRIÉ</t>
  </si>
  <si>
    <t>Ferrals-les-Montagnes</t>
  </si>
  <si>
    <t>Annie ESPEL</t>
  </si>
  <si>
    <t>Ferrières-les-Verreries</t>
  </si>
  <si>
    <t>Christian BOURRIAGUE</t>
  </si>
  <si>
    <t>Ferrières-Poussarou</t>
  </si>
  <si>
    <t>Pascale PEYTAVI</t>
  </si>
  <si>
    <t>Florensac</t>
  </si>
  <si>
    <t>Vincent GAUDY</t>
  </si>
  <si>
    <t>9,79%</t>
  </si>
  <si>
    <t>12,63</t>
  </si>
  <si>
    <t>6,19</t>
  </si>
  <si>
    <t>Fontanès</t>
  </si>
  <si>
    <t>Geneviève CASTANIÉ</t>
  </si>
  <si>
    <t>Fontès</t>
  </si>
  <si>
    <t>Olivier BRUN</t>
  </si>
  <si>
    <t>Fos</t>
  </si>
  <si>
    <t>Francis VABRE</t>
  </si>
  <si>
    <t>Fouzilhon</t>
  </si>
  <si>
    <t>Lydie COUDERC</t>
  </si>
  <si>
    <t>Fozières</t>
  </si>
  <si>
    <t>Michel COMBES</t>
  </si>
  <si>
    <t>Fraisse-sur-Agout</t>
  </si>
  <si>
    <t>Jim RONEZ</t>
  </si>
  <si>
    <t>Frontignan</t>
  </si>
  <si>
    <t>Michel ARROUY</t>
  </si>
  <si>
    <t>17,22%</t>
  </si>
  <si>
    <t>7,51</t>
  </si>
  <si>
    <t>6,72</t>
  </si>
  <si>
    <t>Gabian</t>
  </si>
  <si>
    <t>Francis BOUTES</t>
  </si>
  <si>
    <t>3,50</t>
  </si>
  <si>
    <t>Galargues</t>
  </si>
  <si>
    <t>Denis DEVRIENDT</t>
  </si>
  <si>
    <t>Ganges</t>
  </si>
  <si>
    <t>Michel FRATISSIER</t>
  </si>
  <si>
    <t>4,58</t>
  </si>
  <si>
    <t>14,60</t>
  </si>
  <si>
    <t>Garrigues</t>
  </si>
  <si>
    <t>Laurent RICARD</t>
  </si>
  <si>
    <t>Gigean</t>
  </si>
  <si>
    <t>Marcel STOECKLIN</t>
  </si>
  <si>
    <t>9,85%</t>
  </si>
  <si>
    <t>5,57</t>
  </si>
  <si>
    <t>10,57</t>
  </si>
  <si>
    <t>Gignac</t>
  </si>
  <si>
    <t>Jean-François SOTO</t>
  </si>
  <si>
    <t>10,29</t>
  </si>
  <si>
    <t>Gorniès</t>
  </si>
  <si>
    <t>Joël POVREAU</t>
  </si>
  <si>
    <t>Grabels</t>
  </si>
  <si>
    <t>René REVOL</t>
  </si>
  <si>
    <t>Canton 15 - Montpellier 1</t>
  </si>
  <si>
    <t>RACHID EL MOUDDEN et MANAR BOUIDA</t>
  </si>
  <si>
    <t>17,10%</t>
  </si>
  <si>
    <t>15,00</t>
  </si>
  <si>
    <t>6,60</t>
  </si>
  <si>
    <t>Graissessac</t>
  </si>
  <si>
    <t>Mariette COMBES</t>
  </si>
  <si>
    <t>Guzargues</t>
  </si>
  <si>
    <t>Pierre ANTOINE</t>
  </si>
  <si>
    <t>Hérépian</t>
  </si>
  <si>
    <t xml:space="preserve">Jean-Louis LAFAURIE </t>
  </si>
  <si>
    <t>3,67</t>
  </si>
  <si>
    <t>Jacou</t>
  </si>
  <si>
    <t>Renaud CALVAT</t>
  </si>
  <si>
    <t>17,94%</t>
  </si>
  <si>
    <t>11,83</t>
  </si>
  <si>
    <t>16,47</t>
  </si>
  <si>
    <t>Joncels</t>
  </si>
  <si>
    <t>Rémy PAILLES</t>
  </si>
  <si>
    <t>Jonquières</t>
  </si>
  <si>
    <t>Bernard GOUZIN</t>
  </si>
  <si>
    <t>Juvignac</t>
  </si>
  <si>
    <t xml:space="preserve">Jean-Luc SAVY </t>
  </si>
  <si>
    <t>Canton 10 - Lattes</t>
  </si>
  <si>
    <t>Cyril MEUNIER et Patricia WEBER</t>
  </si>
  <si>
    <t>15,15%</t>
  </si>
  <si>
    <t>6,53</t>
  </si>
  <si>
    <t>5,65</t>
  </si>
  <si>
    <t>Lacoste</t>
  </si>
  <si>
    <t>Marc CARAYON</t>
  </si>
  <si>
    <t>Lagamas</t>
  </si>
  <si>
    <t>Christian VILOING</t>
  </si>
  <si>
    <t>Lamalou-les-Bains</t>
  </si>
  <si>
    <t>Guillaume DALERY</t>
  </si>
  <si>
    <t>22,00</t>
  </si>
  <si>
    <t>9,50</t>
  </si>
  <si>
    <t>Lansargues</t>
  </si>
  <si>
    <t>Michel CARLIER</t>
  </si>
  <si>
    <t>7,00</t>
  </si>
  <si>
    <t>9,80</t>
  </si>
  <si>
    <t>Laroque</t>
  </si>
  <si>
    <t>Pierrick CIRIBINO</t>
  </si>
  <si>
    <t>Lattes</t>
  </si>
  <si>
    <t>Cyril MEUNIER</t>
  </si>
  <si>
    <t>11,27%</t>
  </si>
  <si>
    <t>17,10</t>
  </si>
  <si>
    <t>Laurens</t>
  </si>
  <si>
    <t>François ANGLADE</t>
  </si>
  <si>
    <t>Lauret</t>
  </si>
  <si>
    <t>Stéphane CATANIA</t>
  </si>
  <si>
    <t>Lauroux</t>
  </si>
  <si>
    <t>Jean-Paul PAILHOUX</t>
  </si>
  <si>
    <t>Lavalette</t>
  </si>
  <si>
    <t>Claire VAN DER HORST</t>
  </si>
  <si>
    <t>Lavérune</t>
  </si>
  <si>
    <t>Roger CAIZERGUES</t>
  </si>
  <si>
    <t>14,88</t>
  </si>
  <si>
    <t>22,20</t>
  </si>
  <si>
    <t>Lespignan</t>
  </si>
  <si>
    <t>Jean-François GUIBBERT</t>
  </si>
  <si>
    <t>Canton 02 - Béziers 1</t>
  </si>
  <si>
    <t>DENIS MARSALA et MARIE HIRTH</t>
  </si>
  <si>
    <t>4,45</t>
  </si>
  <si>
    <t>6,00</t>
  </si>
  <si>
    <t>Lézignan-la-Cèbe</t>
  </si>
  <si>
    <t>Rémi BOUYALA</t>
  </si>
  <si>
    <t>23,00</t>
  </si>
  <si>
    <t>Liausson</t>
  </si>
  <si>
    <t>Alain SOULAYROL</t>
  </si>
  <si>
    <t>Lieuran-Cabrières</t>
  </si>
  <si>
    <t>Jean-Philippe OLLIER</t>
  </si>
  <si>
    <t>Lieuran-lès-Béziers</t>
  </si>
  <si>
    <t>Robert GELY</t>
  </si>
  <si>
    <t>0,83</t>
  </si>
  <si>
    <t>Lignan-sur-Orb</t>
  </si>
  <si>
    <t>LE MAIRE</t>
  </si>
  <si>
    <t>23,50</t>
  </si>
  <si>
    <t>La Livinière</t>
  </si>
  <si>
    <t>Pierre-André PEDESSEAU</t>
  </si>
  <si>
    <t>Gaëlle LEVEQUE</t>
  </si>
  <si>
    <t>7,83</t>
  </si>
  <si>
    <t>Loupian</t>
  </si>
  <si>
    <t>Alain VIDAL</t>
  </si>
  <si>
    <t>37,00</t>
  </si>
  <si>
    <t>49,00</t>
  </si>
  <si>
    <t>Lunas</t>
  </si>
  <si>
    <t>Aurélien MANENC</t>
  </si>
  <si>
    <t>Lunel</t>
  </si>
  <si>
    <t>Pierre SOUJOL</t>
  </si>
  <si>
    <t>16,97%</t>
  </si>
  <si>
    <t>11,46</t>
  </si>
  <si>
    <t>Lunel-Viel</t>
  </si>
  <si>
    <t>Fabrice FENOY</t>
  </si>
  <si>
    <t>16,73%</t>
  </si>
  <si>
    <t>13,86</t>
  </si>
  <si>
    <t>2,64</t>
  </si>
  <si>
    <t>Magalas</t>
  </si>
  <si>
    <t>Jean-Pierre SIMO-CAZENAVE</t>
  </si>
  <si>
    <t>5,67</t>
  </si>
  <si>
    <t>Maraussan</t>
  </si>
  <si>
    <t>Serge PESCE</t>
  </si>
  <si>
    <t>10,70%</t>
  </si>
  <si>
    <t>9,73</t>
  </si>
  <si>
    <t>1,95</t>
  </si>
  <si>
    <t>Margon</t>
  </si>
  <si>
    <t>Jacques LIBRETTI</t>
  </si>
  <si>
    <t>3,33</t>
  </si>
  <si>
    <t>Marseillan</t>
  </si>
  <si>
    <t>Yves MICHEL</t>
  </si>
  <si>
    <t>7,59%</t>
  </si>
  <si>
    <t>8,57</t>
  </si>
  <si>
    <t>14,87</t>
  </si>
  <si>
    <t>Marsillargues</t>
  </si>
  <si>
    <t>Patrice SPEZIALE</t>
  </si>
  <si>
    <t>SRU - exemptée 2020-2022</t>
  </si>
  <si>
    <t>8,73%</t>
  </si>
  <si>
    <t>16,00</t>
  </si>
  <si>
    <t>9,56</t>
  </si>
  <si>
    <t>Mas-de-Londres</t>
  </si>
  <si>
    <t>Robert ARNAL</t>
  </si>
  <si>
    <t>Les Matelles</t>
  </si>
  <si>
    <t>Alain BARBE</t>
  </si>
  <si>
    <t>Mauguio</t>
  </si>
  <si>
    <t>Yvon BOURREL</t>
  </si>
  <si>
    <t>13,42</t>
  </si>
  <si>
    <t>Maureilhan</t>
  </si>
  <si>
    <t>Christian SEGUY</t>
  </si>
  <si>
    <t>8,80</t>
  </si>
  <si>
    <t>Mérifons</t>
  </si>
  <si>
    <t>Sophie COSTEAU</t>
  </si>
  <si>
    <t>Mèze</t>
  </si>
  <si>
    <t>Thierry BAËZA</t>
  </si>
  <si>
    <t>12,08%</t>
  </si>
  <si>
    <t>7,57</t>
  </si>
  <si>
    <t>8,52</t>
  </si>
  <si>
    <t>Minerve</t>
  </si>
  <si>
    <t>Didier VORDY</t>
  </si>
  <si>
    <t>Mireval</t>
  </si>
  <si>
    <t>Christophe DURAND</t>
  </si>
  <si>
    <t>11,25</t>
  </si>
  <si>
    <t>20,67</t>
  </si>
  <si>
    <t>Mons</t>
  </si>
  <si>
    <t>Arielle ESCURET</t>
  </si>
  <si>
    <t>Montady</t>
  </si>
  <si>
    <t>Alain CASTAN</t>
  </si>
  <si>
    <t>18,00</t>
  </si>
  <si>
    <t>2,75</t>
  </si>
  <si>
    <t>Montagnac</t>
  </si>
  <si>
    <t>Yann LlOPIS</t>
  </si>
  <si>
    <t>13,94%</t>
  </si>
  <si>
    <t>22,29</t>
  </si>
  <si>
    <t>2,11</t>
  </si>
  <si>
    <t>Montarnaud</t>
  </si>
  <si>
    <t>Jean-Pierre PUGENS</t>
  </si>
  <si>
    <t>5,19</t>
  </si>
  <si>
    <t>20,50</t>
  </si>
  <si>
    <t>Montaud</t>
  </si>
  <si>
    <t>Joël RAYMOND</t>
  </si>
  <si>
    <t>Montbazin</t>
  </si>
  <si>
    <t>Josian RIBES</t>
  </si>
  <si>
    <t>38,00</t>
  </si>
  <si>
    <t>Montblanc</t>
  </si>
  <si>
    <t>Claude ALLINGRI</t>
  </si>
  <si>
    <t>19,00</t>
  </si>
  <si>
    <t>Montels</t>
  </si>
  <si>
    <t>Olivier HENRY</t>
  </si>
  <si>
    <t>Montesquieu</t>
  </si>
  <si>
    <t>Francis CASTAN</t>
  </si>
  <si>
    <t>Montferrier-sur-Lez</t>
  </si>
  <si>
    <t>Brigitte DEVOISSELLE</t>
  </si>
  <si>
    <t>4,03%</t>
  </si>
  <si>
    <t>5,89</t>
  </si>
  <si>
    <t>16,33</t>
  </si>
  <si>
    <t>Montouliers</t>
  </si>
  <si>
    <t>Patricia TOULZE</t>
  </si>
  <si>
    <t>Montoulieu</t>
  </si>
  <si>
    <t>Guilhem CHAFIOL</t>
  </si>
  <si>
    <t>Michaël DELAFOSSE</t>
  </si>
  <si>
    <t>Canton 17 - 18 - 19 Montpellier 1 2 3</t>
  </si>
  <si>
    <t>24,08%</t>
  </si>
  <si>
    <t>2 231</t>
  </si>
  <si>
    <t>5 387</t>
  </si>
  <si>
    <t>4 337</t>
  </si>
  <si>
    <t>4 041</t>
  </si>
  <si>
    <t>7,80</t>
  </si>
  <si>
    <t>9,07</t>
  </si>
  <si>
    <t>Montpeyroux</t>
  </si>
  <si>
    <t>Claude CARCELLER</t>
  </si>
  <si>
    <t>Moulès-et-Baucels</t>
  </si>
  <si>
    <t>Daniel CELERIER</t>
  </si>
  <si>
    <t>Mourèze</t>
  </si>
  <si>
    <t>Serge DIDELET</t>
  </si>
  <si>
    <t>Mudaison</t>
  </si>
  <si>
    <t>Juan ORTEGA</t>
  </si>
  <si>
    <t>61,00</t>
  </si>
  <si>
    <t>16,50</t>
  </si>
  <si>
    <t>Murles</t>
  </si>
  <si>
    <t>Éric RIGUET</t>
  </si>
  <si>
    <t>Murviel-lès-Béziers</t>
  </si>
  <si>
    <t>Sylvain HAGER</t>
  </si>
  <si>
    <t>5,56</t>
  </si>
  <si>
    <t>14,33</t>
  </si>
  <si>
    <t>Murviel-lès-Montpellier</t>
  </si>
  <si>
    <t>Isabelle TOUZARD</t>
  </si>
  <si>
    <t>31,00</t>
  </si>
  <si>
    <t>Nébian</t>
  </si>
  <si>
    <t>Francis BARDEAU</t>
  </si>
  <si>
    <t>5,50</t>
  </si>
  <si>
    <t>Neffiès</t>
  </si>
  <si>
    <t>David ASTRUC</t>
  </si>
  <si>
    <t>Nézignan-l'Évêque</t>
  </si>
  <si>
    <t>Edgard SICARD</t>
  </si>
  <si>
    <t>2,43</t>
  </si>
  <si>
    <t>2,20</t>
  </si>
  <si>
    <t>Nissan-lez-Enserune</t>
  </si>
  <si>
    <t>Pierre CROS</t>
  </si>
  <si>
    <t>3,75</t>
  </si>
  <si>
    <t>Nizas</t>
  </si>
  <si>
    <t>Daniel RENAUD</t>
  </si>
  <si>
    <t>0,33</t>
  </si>
  <si>
    <t>Notre-Dame-de-Londres</t>
  </si>
  <si>
    <t>Romain KUSOSKY</t>
  </si>
  <si>
    <t>Octon</t>
  </si>
  <si>
    <t>Olargues</t>
  </si>
  <si>
    <t>Jean ARCAS</t>
  </si>
  <si>
    <t>Olmet-et-Villecun</t>
  </si>
  <si>
    <t>Christophe ROMO</t>
  </si>
  <si>
    <t>Olonzac</t>
  </si>
  <si>
    <t>Luc LOUIS</t>
  </si>
  <si>
    <t>Oupia</t>
  </si>
  <si>
    <t>Laurie GOMEZ</t>
  </si>
  <si>
    <t>Pailhès</t>
  </si>
  <si>
    <t>Robert SOUQUE</t>
  </si>
  <si>
    <t>Palavas-les-Flots</t>
  </si>
  <si>
    <t>Christian JEANJEAN</t>
  </si>
  <si>
    <t>30,73</t>
  </si>
  <si>
    <t>29,80</t>
  </si>
  <si>
    <t>Pardailhan</t>
  </si>
  <si>
    <t>Alain TAILHAN</t>
  </si>
  <si>
    <t>Paulhan</t>
  </si>
  <si>
    <t>Claude VALÉRO</t>
  </si>
  <si>
    <t>Pégairolles-de-Buèges</t>
  </si>
  <si>
    <t>Georges CAPUS</t>
  </si>
  <si>
    <t>Pégairolles-de-l'Escalette</t>
  </si>
  <si>
    <t>Frédéric ROIG</t>
  </si>
  <si>
    <t>Péret</t>
  </si>
  <si>
    <t>Isabelle SILHOL</t>
  </si>
  <si>
    <t>2,40</t>
  </si>
  <si>
    <t>Pérols</t>
  </si>
  <si>
    <t>Jean-Pierre RICO</t>
  </si>
  <si>
    <t>13,65%</t>
  </si>
  <si>
    <t>3,69</t>
  </si>
  <si>
    <t>83,75</t>
  </si>
  <si>
    <t>Armand RIVIERE</t>
  </si>
  <si>
    <t>20,88%</t>
  </si>
  <si>
    <t>5,14</t>
  </si>
  <si>
    <t>7,78</t>
  </si>
  <si>
    <t>Pézènes-les-Mines</t>
  </si>
  <si>
    <t>Alain BOZON</t>
  </si>
  <si>
    <t>Pierrerue</t>
  </si>
  <si>
    <t>Daniel ROGER</t>
  </si>
  <si>
    <t>Pignan</t>
  </si>
  <si>
    <t>Michelle CASSAR</t>
  </si>
  <si>
    <t>14,62%</t>
  </si>
  <si>
    <t>17,06</t>
  </si>
  <si>
    <t>Pinet</t>
  </si>
  <si>
    <t>Nicolas ISERN</t>
  </si>
  <si>
    <t>5,33</t>
  </si>
  <si>
    <t>2,89</t>
  </si>
  <si>
    <t>Plaissan</t>
  </si>
  <si>
    <t>Béatrice FERNANDO</t>
  </si>
  <si>
    <t>3,60</t>
  </si>
  <si>
    <t>Les Plans</t>
  </si>
  <si>
    <t>Daniel FABRE</t>
  </si>
  <si>
    <t>Poilhes</t>
  </si>
  <si>
    <t>Bérenger SARDA</t>
  </si>
  <si>
    <t>Pomérols</t>
  </si>
  <si>
    <t>Laurent DURBAN</t>
  </si>
  <si>
    <t>Popian</t>
  </si>
  <si>
    <t>Marie-Agnès SIBERTIN BLANC</t>
  </si>
  <si>
    <t>Portiragnes</t>
  </si>
  <si>
    <t>Gwendoline CHAUDOIR</t>
  </si>
  <si>
    <t>Le Pouget</t>
  </si>
  <si>
    <t>Thibaut BARRAL</t>
  </si>
  <si>
    <t>11,00</t>
  </si>
  <si>
    <t>Le Poujol-sur-Orb</t>
  </si>
  <si>
    <t>Yves ROBIN</t>
  </si>
  <si>
    <t>Poujols</t>
  </si>
  <si>
    <t>Antoine GOUTELLE</t>
  </si>
  <si>
    <t>Poussan</t>
  </si>
  <si>
    <t>Florence SANCHEZ</t>
  </si>
  <si>
    <t>3,25%</t>
  </si>
  <si>
    <t>44,50</t>
  </si>
  <si>
    <t>2,30</t>
  </si>
  <si>
    <t>Pouzolles</t>
  </si>
  <si>
    <t>Guy ROUCAYROL</t>
  </si>
  <si>
    <t>Pouzols</t>
  </si>
  <si>
    <t>Véronique NEIL</t>
  </si>
  <si>
    <t>Le Pradal</t>
  </si>
  <si>
    <t>Christian BIES</t>
  </si>
  <si>
    <t>Prades-le-Lez</t>
  </si>
  <si>
    <t>Florence BRAU</t>
  </si>
  <si>
    <t>10,99%</t>
  </si>
  <si>
    <t>1,91</t>
  </si>
  <si>
    <t>Prades-sur-Vernazobre</t>
  </si>
  <si>
    <t>Jean-Marie MILHAU</t>
  </si>
  <si>
    <t>Prémian</t>
  </si>
  <si>
    <t>Roland COUTOU</t>
  </si>
  <si>
    <t>Le Puech</t>
  </si>
  <si>
    <t>Bernard GOUJON</t>
  </si>
  <si>
    <t>Puéchabon</t>
  </si>
  <si>
    <t>Xavier PEYRAUD</t>
  </si>
  <si>
    <t>Puilacher</t>
  </si>
  <si>
    <t>Martine BONNET</t>
  </si>
  <si>
    <t>Puimisson</t>
  </si>
  <si>
    <t>Daniel BARTHES</t>
  </si>
  <si>
    <t>Puissalicon</t>
  </si>
  <si>
    <t>Michel FARENC</t>
  </si>
  <si>
    <t>Puisserguier</t>
  </si>
  <si>
    <t>Jean-Noël BADENAS</t>
  </si>
  <si>
    <t>Quarante</t>
  </si>
  <si>
    <t>Gilbert RIVAYRAND</t>
  </si>
  <si>
    <t>2,33</t>
  </si>
  <si>
    <t>Restinclières</t>
  </si>
  <si>
    <t>Geniès BALAZUN</t>
  </si>
  <si>
    <t>5,60</t>
  </si>
  <si>
    <t>Rieussec</t>
  </si>
  <si>
    <t>Alain MOULY</t>
  </si>
  <si>
    <t>Riols</t>
  </si>
  <si>
    <t>Jean-Marc SALEINE</t>
  </si>
  <si>
    <t>Les Rives</t>
  </si>
  <si>
    <t>Jean-Paul AGUSSOL</t>
  </si>
  <si>
    <t>Romiguières</t>
  </si>
  <si>
    <t>Valérie ROUVEIROL</t>
  </si>
  <si>
    <t>Roquebrun</t>
  </si>
  <si>
    <t>Catherine LISTER</t>
  </si>
  <si>
    <t>Roqueredonde</t>
  </si>
  <si>
    <t>Jean REVERBEL</t>
  </si>
  <si>
    <t>Roquessels</t>
  </si>
  <si>
    <t>Michel SALLES</t>
  </si>
  <si>
    <t>Rosis</t>
  </si>
  <si>
    <t>Anne-Lise SAUTEREL</t>
  </si>
  <si>
    <t>Rouet</t>
  </si>
  <si>
    <t>Myriam SABATIER</t>
  </si>
  <si>
    <t>Roujan</t>
  </si>
  <si>
    <t>Jean BLANQUEFORT</t>
  </si>
  <si>
    <t>14,00</t>
  </si>
  <si>
    <t>Saint-André-de-Buèges</t>
  </si>
  <si>
    <t>René ALBE</t>
  </si>
  <si>
    <t>Saint-André-de-Sangonis</t>
  </si>
  <si>
    <t>Jean-Pierre GABAUDAN</t>
  </si>
  <si>
    <t>5,36</t>
  </si>
  <si>
    <t>11,14</t>
  </si>
  <si>
    <t>Saint-Aunès</t>
  </si>
  <si>
    <t>Alain HUGUES</t>
  </si>
  <si>
    <t>13,14</t>
  </si>
  <si>
    <t>Saint-Bauzille-de-la-Sylve</t>
  </si>
  <si>
    <t>Grégory BRO</t>
  </si>
  <si>
    <t>Saint-Bauzille-de-Montmel</t>
  </si>
  <si>
    <t>Françoise MATHERON</t>
  </si>
  <si>
    <t>Saint-Bauzille-de-Putois</t>
  </si>
  <si>
    <t>Oscar ALLE</t>
  </si>
  <si>
    <t>Saint-Brès</t>
  </si>
  <si>
    <t>Laurent JAOUL</t>
  </si>
  <si>
    <t>6,87</t>
  </si>
  <si>
    <t>Saint-Chinian</t>
  </si>
  <si>
    <t>Catherine COMBES</t>
  </si>
  <si>
    <t>Entre-Vignes</t>
  </si>
  <si>
    <t>Jean-Jacques ESTEBAN</t>
  </si>
  <si>
    <t>Saint-Clément-de-Rivière</t>
  </si>
  <si>
    <t>Laurence CRISTOL</t>
  </si>
  <si>
    <t>10,51%</t>
  </si>
  <si>
    <t>7,25</t>
  </si>
  <si>
    <t>Sainte-Croix-de-Quintillargues</t>
  </si>
  <si>
    <t>Antoine MARTINEZ</t>
  </si>
  <si>
    <t>Saint-Drézéry</t>
  </si>
  <si>
    <t>Jackie GALABRUN-BOULBES</t>
  </si>
  <si>
    <t>1,67</t>
  </si>
  <si>
    <t>8,25</t>
  </si>
  <si>
    <t>Saint-Étienne-d'Albagnan</t>
  </si>
  <si>
    <t>Franck LIGNON</t>
  </si>
  <si>
    <t>Saint-Étienne-de-Gourgas</t>
  </si>
  <si>
    <t>Jean-Luc REQUI</t>
  </si>
  <si>
    <t>Saint-Étienne-Estréchoux</t>
  </si>
  <si>
    <t>Henri MATHIEU</t>
  </si>
  <si>
    <t>Saint-Félix-de-l'Héras</t>
  </si>
  <si>
    <t>Françoise OLIVIER</t>
  </si>
  <si>
    <t>Saint-Félix-de-Lodez</t>
  </si>
  <si>
    <t>Joseph RODRIGUEZ</t>
  </si>
  <si>
    <t>Saint-Gély-du-Fesc</t>
  </si>
  <si>
    <t>Michèle LERNOUT</t>
  </si>
  <si>
    <t>7,58%</t>
  </si>
  <si>
    <t>39,83</t>
  </si>
  <si>
    <t>8,64</t>
  </si>
  <si>
    <t>Saint-Geniès-des-Mourgues</t>
  </si>
  <si>
    <t>Jean-claude BOLTZ</t>
  </si>
  <si>
    <t>Saint-Geniès-de-Varensal</t>
  </si>
  <si>
    <t>Yvon PELLET</t>
  </si>
  <si>
    <t>Saint-Geniès-de-Fontedit</t>
  </si>
  <si>
    <t>Lionel GAYSSOT</t>
  </si>
  <si>
    <t>Saint-Georges-d'Orques</t>
  </si>
  <si>
    <t>Jean-François AUDRIN</t>
  </si>
  <si>
    <t>10,05%</t>
  </si>
  <si>
    <t>4,07</t>
  </si>
  <si>
    <t>33,00</t>
  </si>
  <si>
    <t>Saint-Gervais-sur-Mare</t>
  </si>
  <si>
    <t>Jean-Luc FALIP</t>
  </si>
  <si>
    <t>Saint-Guilhem-le-Désert</t>
  </si>
  <si>
    <t>Robert SIEGEL</t>
  </si>
  <si>
    <t>Saint-Guiraud</t>
  </si>
  <si>
    <t>Daniel REQUIRAND</t>
  </si>
  <si>
    <t>Saint-Hilaire-de-Beauvoir</t>
  </si>
  <si>
    <t>Jean-Michel PECOUL</t>
  </si>
  <si>
    <t>Saint-Jean-de-Buèges</t>
  </si>
  <si>
    <t>Laurent SENET</t>
  </si>
  <si>
    <t>Saint-Jean-de-Cornies</t>
  </si>
  <si>
    <t>Jean-Claude ARMAND</t>
  </si>
  <si>
    <t>Saint-Jean-de-Cuculles</t>
  </si>
  <si>
    <t>Jean-Pierre RAMBIER</t>
  </si>
  <si>
    <t>Saint-Jean-de-Fos</t>
  </si>
  <si>
    <t>Pascal DELIEUZE</t>
  </si>
  <si>
    <t>Saint-Jean-de-la-Blaquière</t>
  </si>
  <si>
    <t>Bernard JAHNICH</t>
  </si>
  <si>
    <t>Saint-Jean-de-Minervois</t>
  </si>
  <si>
    <t>Sylvie MIQUEL</t>
  </si>
  <si>
    <t>Saint-Jean-de-Védas</t>
  </si>
  <si>
    <t>François RIO</t>
  </si>
  <si>
    <t>13,02%</t>
  </si>
  <si>
    <t>6,80</t>
  </si>
  <si>
    <t>Saint-Julien</t>
  </si>
  <si>
    <t>Robert AZAIS</t>
  </si>
  <si>
    <t>Saint-Just</t>
  </si>
  <si>
    <t>Hervé DIEULEFES</t>
  </si>
  <si>
    <t>10,20</t>
  </si>
  <si>
    <t>Saint-Martin-de-l'Arçon</t>
  </si>
  <si>
    <t>Thierry SALLES-BLAYAC</t>
  </si>
  <si>
    <t>Saint-Martin-de-Londres</t>
  </si>
  <si>
    <t>Gérard BRUNEL</t>
  </si>
  <si>
    <t>17,33</t>
  </si>
  <si>
    <t>Saint-Mathieu-de-Tréviers</t>
  </si>
  <si>
    <t>Jérôme LOPEZ</t>
  </si>
  <si>
    <t>3,89</t>
  </si>
  <si>
    <t>6,24</t>
  </si>
  <si>
    <t>Saint-Maurice-Navacelles</t>
  </si>
  <si>
    <t>Clément THERY</t>
  </si>
  <si>
    <t>Saint-Michel</t>
  </si>
  <si>
    <t>Sophie PRADEL</t>
  </si>
  <si>
    <t>Saint-Nazaire-de-Ladarez</t>
  </si>
  <si>
    <t>Sylvie MILHAU-LERMET</t>
  </si>
  <si>
    <t>Saint-Nazaire-de-Pézan</t>
  </si>
  <si>
    <t>Christophe CALVET</t>
  </si>
  <si>
    <t>Saint-Pargoire</t>
  </si>
  <si>
    <t>Jean-Luc  DARMANIN</t>
  </si>
  <si>
    <t>2,71</t>
  </si>
  <si>
    <t>Saint-Paul-et-Valmalle</t>
  </si>
  <si>
    <t>Jean-Pierre BERTOLINI</t>
  </si>
  <si>
    <t>Saint-Pierre-de-la-Fage</t>
  </si>
  <si>
    <t>Pierre-Paul BOUSQUET</t>
  </si>
  <si>
    <t>Saint-Pons-de-Thomières</t>
  </si>
  <si>
    <t>André ARROUCHE</t>
  </si>
  <si>
    <t>1,58</t>
  </si>
  <si>
    <t>1,24</t>
  </si>
  <si>
    <t>Saint-Pons-de-Mauchiens</t>
  </si>
  <si>
    <t>Christine PRADEL</t>
  </si>
  <si>
    <t>Saint-Privat</t>
  </si>
  <si>
    <t>Samuel GOUDOU</t>
  </si>
  <si>
    <t>Saint-Saturnin-de-Lucian</t>
  </si>
  <si>
    <t>Florence QUINONERO</t>
  </si>
  <si>
    <t>Saint-Sériès</t>
  </si>
  <si>
    <t>Pierre GRISELIN</t>
  </si>
  <si>
    <t>Saint-Thibéry</t>
  </si>
  <si>
    <t>Jean AUGÉ</t>
  </si>
  <si>
    <t>5,40</t>
  </si>
  <si>
    <t>Saint-Vincent-de-Barbeyrargues</t>
  </si>
  <si>
    <t>Bernard FONTES</t>
  </si>
  <si>
    <t>Saint-Vincent-d'Olargues</t>
  </si>
  <si>
    <t>Frédéric CAUSSIL</t>
  </si>
  <si>
    <t>Salasc</t>
  </si>
  <si>
    <t>Jacques ARRIBAT</t>
  </si>
  <si>
    <t>La Salvetat-sur-Agout</t>
  </si>
  <si>
    <t>Francis CROS</t>
  </si>
  <si>
    <t>Saturargues</t>
  </si>
  <si>
    <t>Martine DUBAYLE-CALBANO</t>
  </si>
  <si>
    <t>Saussan</t>
  </si>
  <si>
    <t>Joël VERA</t>
  </si>
  <si>
    <t>10,67</t>
  </si>
  <si>
    <t>Saussines</t>
  </si>
  <si>
    <t>Isabelle DE MONTGOLFIER</t>
  </si>
  <si>
    <t>Sauteyrargues</t>
  </si>
  <si>
    <t>Gilles BERGER</t>
  </si>
  <si>
    <t>Sauvian</t>
  </si>
  <si>
    <t>Bernard AURIOL</t>
  </si>
  <si>
    <t>8,68%</t>
  </si>
  <si>
    <t>9,47</t>
  </si>
  <si>
    <t>7,89</t>
  </si>
  <si>
    <t>Sérignan</t>
  </si>
  <si>
    <t>Frédéric LACAS</t>
  </si>
  <si>
    <t>9,69%</t>
  </si>
  <si>
    <t>4,36</t>
  </si>
  <si>
    <t>Servian</t>
  </si>
  <si>
    <t>Christophe THOMAS</t>
  </si>
  <si>
    <t>10,85%</t>
  </si>
  <si>
    <t>6,54</t>
  </si>
  <si>
    <t>10,38</t>
  </si>
  <si>
    <t>Sète</t>
  </si>
  <si>
    <t>François COMMEINHES</t>
  </si>
  <si>
    <t>Canton 25 - Sète</t>
  </si>
  <si>
    <t>Véronique CALUEBA et Jérôme LOPEZ</t>
  </si>
  <si>
    <t>20,35%</t>
  </si>
  <si>
    <t>8,77</t>
  </si>
  <si>
    <t>20,20</t>
  </si>
  <si>
    <t>Siran</t>
  </si>
  <si>
    <t>Michel CARQUET</t>
  </si>
  <si>
    <t>Sorbs</t>
  </si>
  <si>
    <t>Eric OLLIER</t>
  </si>
  <si>
    <t>Soubès</t>
  </si>
  <si>
    <t>ISABELLE PERIGAULT</t>
  </si>
  <si>
    <t>Le Soulié</t>
  </si>
  <si>
    <t>Roger NEGRE</t>
  </si>
  <si>
    <t>Soumont</t>
  </si>
  <si>
    <t>Daniel VALETTE</t>
  </si>
  <si>
    <t>Sussargues</t>
  </si>
  <si>
    <t>Eliane LLORET</t>
  </si>
  <si>
    <t>Taussac-la-Billière</t>
  </si>
  <si>
    <t>Bernard VINCHES</t>
  </si>
  <si>
    <t>Teyran</t>
  </si>
  <si>
    <t>Eric BASCOU</t>
  </si>
  <si>
    <t>59,00</t>
  </si>
  <si>
    <t>11,80</t>
  </si>
  <si>
    <t>Thézan-lès-Béziers</t>
  </si>
  <si>
    <t>Alain DURO</t>
  </si>
  <si>
    <t>Tourbes</t>
  </si>
  <si>
    <t>Lionel PUCHE</t>
  </si>
  <si>
    <t>1,86</t>
  </si>
  <si>
    <t>La Tour-sur-Orb</t>
  </si>
  <si>
    <t>Bernard SALLETTES</t>
  </si>
  <si>
    <t>Tressan</t>
  </si>
  <si>
    <t>Daniel JAUDON</t>
  </si>
  <si>
    <t>Le Triadou</t>
  </si>
  <si>
    <t>Pascal VABRE</t>
  </si>
  <si>
    <t>Usclas-d'Hérault</t>
  </si>
  <si>
    <t>Christian RIGAUD</t>
  </si>
  <si>
    <t>Usclas-du-Bosc</t>
  </si>
  <si>
    <t>Caroline DESMARETZ-CARLES</t>
  </si>
  <si>
    <t>La Vacquerie-et-Saint-Martin-de-Castries</t>
  </si>
  <si>
    <t>Martine BAÏSSET</t>
  </si>
  <si>
    <t>Vacquières</t>
  </si>
  <si>
    <t>Jean-Baptiste PANCHAU</t>
  </si>
  <si>
    <t>Vailhan</t>
  </si>
  <si>
    <t>Jean-Michel ULMER</t>
  </si>
  <si>
    <t>Vailhauquès</t>
  </si>
  <si>
    <t>Hussam AL MALLAK</t>
  </si>
  <si>
    <t>Valergues</t>
  </si>
  <si>
    <t>Jean-Louis BOUSCARAIN</t>
  </si>
  <si>
    <t>Valflaunès</t>
  </si>
  <si>
    <t>Gérard FABRE</t>
  </si>
  <si>
    <t>Valmascle</t>
  </si>
  <si>
    <t>Gérald VALENTINI</t>
  </si>
  <si>
    <t>Valras-Plage</t>
  </si>
  <si>
    <t>Daniel BALLESTER</t>
  </si>
  <si>
    <t>1,92%</t>
  </si>
  <si>
    <t>14,29</t>
  </si>
  <si>
    <t>20,40</t>
  </si>
  <si>
    <t>Valros</t>
  </si>
  <si>
    <t>Michel LOUP</t>
  </si>
  <si>
    <t>Vélieux</t>
  </si>
  <si>
    <t>Marie-Françoise FRANC</t>
  </si>
  <si>
    <t>Vendargues</t>
  </si>
  <si>
    <t>Guy LAURET</t>
  </si>
  <si>
    <t>12,50%</t>
  </si>
  <si>
    <t>3,18</t>
  </si>
  <si>
    <t>4,82</t>
  </si>
  <si>
    <t>Vendémian</t>
  </si>
  <si>
    <t>David CABLAT</t>
  </si>
  <si>
    <t>Vendres</t>
  </si>
  <si>
    <t>Jean-Pierre PEREZ</t>
  </si>
  <si>
    <t>Verreries-de-Moussans</t>
  </si>
  <si>
    <t>Franck POUJOL-RICARD</t>
  </si>
  <si>
    <t>Vias</t>
  </si>
  <si>
    <t>Jordan DARTIER</t>
  </si>
  <si>
    <t>6,63%</t>
  </si>
  <si>
    <t>33,17</t>
  </si>
  <si>
    <t>2,08</t>
  </si>
  <si>
    <t>Vic-la-Gardiole</t>
  </si>
  <si>
    <t>Magali FERRIER</t>
  </si>
  <si>
    <t>Vieussan</t>
  </si>
  <si>
    <t>Luc GUIRAUD</t>
  </si>
  <si>
    <t>Villemagne-l'Argentière</t>
  </si>
  <si>
    <t>Olivier ROUBICHON-OURADOU</t>
  </si>
  <si>
    <t>Villeneuve-lès-Béziers</t>
  </si>
  <si>
    <t>Fabrice SOLANS</t>
  </si>
  <si>
    <t>5,32%</t>
  </si>
  <si>
    <t>8,38</t>
  </si>
  <si>
    <t>6,15</t>
  </si>
  <si>
    <t>Villeneuve-lès-Maguelone</t>
  </si>
  <si>
    <t>Véronique NÉGRET</t>
  </si>
  <si>
    <t>14,57%</t>
  </si>
  <si>
    <t>10,79</t>
  </si>
  <si>
    <t>12,03</t>
  </si>
  <si>
    <t>Villeneuvette</t>
  </si>
  <si>
    <t>Jacky PEREZ</t>
  </si>
  <si>
    <t>Villespassans</t>
  </si>
  <si>
    <t>Jean-Christophe PETIT</t>
  </si>
  <si>
    <t>Villetelle</t>
  </si>
  <si>
    <t>Jean-Pierre NAVAS</t>
  </si>
  <si>
    <t>Villeveyrac</t>
  </si>
  <si>
    <t>Christophe MORGO</t>
  </si>
  <si>
    <t>2,72%</t>
  </si>
  <si>
    <t>42,00</t>
  </si>
  <si>
    <t>4,56</t>
  </si>
  <si>
    <t>Viols-en-Laval</t>
  </si>
  <si>
    <t>Luc GROS</t>
  </si>
  <si>
    <t>Viols-le-Fort</t>
  </si>
  <si>
    <t>Anne DURAND</t>
  </si>
  <si>
    <t>La Grande Motte</t>
  </si>
  <si>
    <t>superficie</t>
  </si>
  <si>
    <t>NC</t>
  </si>
  <si>
    <t>Évol. annuelle moy. de la pop. due au solde naturel 2013-2018</t>
  </si>
  <si>
    <t>Population municipale 2018</t>
  </si>
  <si>
    <t>adhésion ODH</t>
  </si>
  <si>
    <t>Hérault</t>
  </si>
  <si>
    <t>Stéphan ROSSIGNOL</t>
  </si>
  <si>
    <t>Population municipale 2008</t>
  </si>
  <si>
    <t>Population municipale 2013</t>
  </si>
  <si>
    <t>LT autre commune</t>
  </si>
  <si>
    <t>nafart0920</t>
  </si>
  <si>
    <t>Carte d'identité</t>
  </si>
  <si>
    <t>Maire</t>
  </si>
  <si>
    <t>Coordination territoriale</t>
  </si>
  <si>
    <t>Canton</t>
  </si>
  <si>
    <t>Convention de gestion avec DIA</t>
  </si>
  <si>
    <t>Adhésion ODH</t>
  </si>
  <si>
    <t>Superficie</t>
  </si>
  <si>
    <t>mise à jour : mars 2022</t>
  </si>
  <si>
    <t>Urbanisme</t>
  </si>
  <si>
    <t>Compétence Urbanisme</t>
  </si>
  <si>
    <t>Document d'urbanisme</t>
  </si>
  <si>
    <t>Démographie</t>
  </si>
  <si>
    <t>Aire d'attraction des villes</t>
  </si>
  <si>
    <t>Logement - Parc Public</t>
  </si>
  <si>
    <t>Logement - Parc Privé</t>
  </si>
  <si>
    <t>Logement</t>
  </si>
  <si>
    <t>Chargé d'opération SAO</t>
  </si>
  <si>
    <t>Pays</t>
  </si>
  <si>
    <t>FICHE COMMUNALE</t>
  </si>
  <si>
    <t>résidences principales</t>
  </si>
  <si>
    <t>logements vacants</t>
  </si>
  <si>
    <t>part dans le total des logements (en %)</t>
  </si>
  <si>
    <t>Artificialisation de sols</t>
  </si>
  <si>
    <t>Source : CEREMA - Portail de l'artificialisation des sols - sept. 2021</t>
  </si>
  <si>
    <t>type de logements</t>
  </si>
  <si>
    <t>Parc des bailleurs au 1/01/2021</t>
  </si>
  <si>
    <t>Hérault Logement</t>
  </si>
  <si>
    <t>Pression</t>
  </si>
  <si>
    <t>Étiquettes de lignes</t>
  </si>
  <si>
    <t>ACM</t>
  </si>
  <si>
    <t>ADAGES</t>
  </si>
  <si>
    <t>CDC habitat</t>
  </si>
  <si>
    <t>CDC habitat social</t>
  </si>
  <si>
    <t>Entreprendre pour humaniser la dépendance</t>
  </si>
  <si>
    <t>ERILIA</t>
  </si>
  <si>
    <t>FDI Habitat</t>
  </si>
  <si>
    <t>Foncière DI</t>
  </si>
  <si>
    <t>Foncière RU</t>
  </si>
  <si>
    <t>Habitat et Humanisme</t>
  </si>
  <si>
    <t>HLM du LR</t>
  </si>
  <si>
    <t>ICF</t>
  </si>
  <si>
    <t xml:space="preserve">Immobilière Méditerranéenne (SA HLM de la Vallée du Thoré) : </t>
  </si>
  <si>
    <t>La Cité-Jardins</t>
  </si>
  <si>
    <t>OPH Béz.Médit.Habitat</t>
  </si>
  <si>
    <t>OPH Sète</t>
  </si>
  <si>
    <t>Patrimoine SA Languedocienne</t>
  </si>
  <si>
    <t>PROMOLOGIS</t>
  </si>
  <si>
    <t>Résidence sociale de France</t>
  </si>
  <si>
    <t>SFHE</t>
  </si>
  <si>
    <t>Soliha</t>
  </si>
  <si>
    <t>Un toit pour tous</t>
  </si>
  <si>
    <t>VILOGIA</t>
  </si>
  <si>
    <t>Total général</t>
  </si>
  <si>
    <t>SA HLM de la Vallée du Thoré</t>
  </si>
  <si>
    <t>dont Hérault Logement</t>
  </si>
  <si>
    <t>et autres opérateurs</t>
  </si>
  <si>
    <t>T2</t>
  </si>
  <si>
    <t>T1</t>
  </si>
  <si>
    <t>T3</t>
  </si>
  <si>
    <t>résidences secondaires</t>
  </si>
  <si>
    <t>T4+</t>
  </si>
  <si>
    <t>Demandes - 31 décembre 2020</t>
  </si>
  <si>
    <t>LLS - 1er janvier 2021</t>
  </si>
  <si>
    <t>Indicateurs de pression</t>
  </si>
  <si>
    <t>Demandes 2019</t>
  </si>
  <si>
    <t>Pression 2019</t>
  </si>
  <si>
    <t>Pression 2020</t>
  </si>
  <si>
    <t>τ de mobilité</t>
  </si>
  <si>
    <t>τ de vacance</t>
  </si>
  <si>
    <t>PLAI hébergement</t>
  </si>
  <si>
    <t>PLAI autres publics spécifiques</t>
  </si>
  <si>
    <t>PLAI adapté autres pub. spé.</t>
  </si>
  <si>
    <t>LLS financés de 2019 à 2021</t>
  </si>
  <si>
    <t>Demandes et attributions de LLS 2019 et 2020</t>
  </si>
  <si>
    <t>Année de conventionnement selon le type de loyer</t>
  </si>
  <si>
    <t>intermédiaire :</t>
  </si>
  <si>
    <t>conventionné social :</t>
  </si>
  <si>
    <t>conventionné très social :</t>
  </si>
  <si>
    <t>Total :</t>
  </si>
  <si>
    <t>PLS Ménages</t>
  </si>
  <si>
    <t>PLS Jeunes</t>
  </si>
  <si>
    <t>PLS Etudiants</t>
  </si>
  <si>
    <t>PLS autres publics spécifiques</t>
  </si>
  <si>
    <t>Total PLAI</t>
  </si>
  <si>
    <t>Total PLS</t>
  </si>
  <si>
    <t>Total (tout confondu)</t>
  </si>
  <si>
    <t>2020 avec travaux</t>
  </si>
  <si>
    <t>2020 sans travaux</t>
  </si>
  <si>
    <t>Population municipale</t>
  </si>
  <si>
    <t>due au solde naturel</t>
  </si>
  <si>
    <t>due au solde apparent entrées/sorties</t>
  </si>
  <si>
    <t>Lieu de travail des habitants actifs</t>
  </si>
  <si>
    <t>même commune</t>
  </si>
  <si>
    <t>autre commune</t>
  </si>
  <si>
    <t>Évol. annuelle moy. de la population 2013 - 2019</t>
  </si>
  <si>
    <t>recensement de la population RP 2018</t>
  </si>
  <si>
    <t>Source SISAL - mise à jour mars 2022</t>
  </si>
  <si>
    <t>Source RPLS 2021 - SNE 2020</t>
  </si>
  <si>
    <t>Source DDTM34 - mise à jour mars 2022</t>
  </si>
  <si>
    <t>Nb_log_pp_2020</t>
  </si>
  <si>
    <t>Nb_logvac_pp_010119</t>
  </si>
  <si>
    <t>Nb_logvac_pp_C_010119</t>
  </si>
  <si>
    <t>Nb_logvac_2A_010119</t>
  </si>
  <si>
    <t>Prop_logvac_pp_010119</t>
  </si>
  <si>
    <t>Prop_logvac_pp_C_010119</t>
  </si>
  <si>
    <t>Prop_logvac_pp_2A_010119</t>
  </si>
  <si>
    <t>La Grande-Motte</t>
  </si>
  <si>
    <t>PLUi en élaboration</t>
  </si>
  <si>
    <t>PLU en révision</t>
  </si>
  <si>
    <t>RNU</t>
  </si>
  <si>
    <t>POS approuvé</t>
  </si>
  <si>
    <t>PLU approuvé</t>
  </si>
  <si>
    <t>PLU en élaboration</t>
  </si>
  <si>
    <t>PLU approuvé - PLUi en élaboration</t>
  </si>
  <si>
    <t>CC approuvée</t>
  </si>
  <si>
    <t>CC en élaboration</t>
  </si>
  <si>
    <t>CC approuvée - PLUi en élaboration</t>
  </si>
  <si>
    <t>CC en révision</t>
  </si>
  <si>
    <t>Procédure(s) infracommunale(s) en révision</t>
  </si>
  <si>
    <t>CC approuvée - PLU en élaboration</t>
  </si>
  <si>
    <t>CC Les avant-monts</t>
  </si>
  <si>
    <t>CC Grand orb</t>
  </si>
  <si>
    <t>CC Sud-herault</t>
  </si>
  <si>
    <t>MET Montpellier mediterranee metropole</t>
  </si>
  <si>
    <t>CC Lodevois et larzac</t>
  </si>
  <si>
    <t>CC Des monts de lacaune et de la montagne du haut languedoc</t>
  </si>
  <si>
    <t>Entres-Vignes</t>
  </si>
  <si>
    <t>Compétence urba</t>
  </si>
  <si>
    <t>SCOT BITERROIS</t>
  </si>
  <si>
    <t>SCOT DE MONTPELLIER MEDITERRANEE METROPOLE</t>
  </si>
  <si>
    <t>SCOT BASSIN DE THAU</t>
  </si>
  <si>
    <t>SCOT PAYS DE L'OR</t>
  </si>
  <si>
    <t>SCOT DU PAYS DE LUNEL</t>
  </si>
  <si>
    <t>SCOT DU PIC SAINT-LOUP HAUTE VALLEE DE L'HERAULT</t>
  </si>
  <si>
    <t>SCOT DES HAUTES TERRES D'OC</t>
  </si>
  <si>
    <t>-Nombre de logements vacants du parc privé au 01/01/2019</t>
  </si>
  <si>
    <t>-Nombre de logements du parc privé vacants depuis moins de deux ans au 01/01/2019</t>
  </si>
  <si>
    <t>-Nombre de logements du parc privé vacants depuis deux ans ou plus au 01/01/2019</t>
  </si>
  <si>
    <t>mise à jour : mars 2022- LOVAC 2020</t>
  </si>
  <si>
    <t>mise à jour : mars 2022- DDTM34</t>
  </si>
  <si>
    <t>mise à jour : avril2022- DDTM34</t>
  </si>
  <si>
    <t>PLH opposable</t>
  </si>
  <si>
    <t>En cours d'élaboration</t>
  </si>
  <si>
    <t>recensement de la population RP 2019 - 2018 - 2013 - 2008 - 1999 - 1990</t>
  </si>
  <si>
    <t>Source RPLS - 2021</t>
  </si>
  <si>
    <t>Patrimoine des bailleurs à ne pas diffuser</t>
  </si>
  <si>
    <t>Zonage CRHH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</si>
</sst>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24"/>
      <color theme="0" tint="-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10"/>
      <name val="Cambria"/>
      <family val="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20" fillId="0" borderId="0"/>
  </cellStyleXfs>
  <cellXfs count="157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1" applyNumberFormat="1" applyFont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164" fontId="0" fillId="0" borderId="0" xfId="1" applyNumberFormat="1" applyFont="1" applyFill="1"/>
    <xf numFmtId="0" fontId="0" fillId="3" borderId="0" xfId="0" applyFill="1"/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2" fontId="1" fillId="0" borderId="0" xfId="0" applyNumberFormat="1" applyFont="1" applyFill="1" applyAlignment="1">
      <alignment wrapText="1"/>
    </xf>
    <xf numFmtId="9" fontId="0" fillId="0" borderId="0" xfId="1" applyFont="1" applyFill="1"/>
    <xf numFmtId="0" fontId="0" fillId="0" borderId="1" xfId="0" applyBorder="1"/>
    <xf numFmtId="0" fontId="0" fillId="0" borderId="0" xfId="0" applyBorder="1"/>
    <xf numFmtId="43" fontId="1" fillId="0" borderId="0" xfId="2" applyFont="1" applyAlignment="1">
      <alignment wrapText="1"/>
    </xf>
    <xf numFmtId="43" fontId="0" fillId="0" borderId="0" xfId="2" applyFont="1"/>
    <xf numFmtId="0" fontId="5" fillId="0" borderId="0" xfId="0" applyFont="1" applyFill="1" applyBorder="1" applyAlignment="1">
      <alignment horizontal="center"/>
    </xf>
    <xf numFmtId="0" fontId="1" fillId="7" borderId="2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1" fillId="7" borderId="3" xfId="0" applyFont="1" applyFill="1" applyBorder="1" applyAlignment="1">
      <alignment horizontal="left"/>
    </xf>
    <xf numFmtId="0" fontId="1" fillId="7" borderId="3" xfId="0" applyNumberFormat="1" applyFont="1" applyFill="1" applyBorder="1"/>
    <xf numFmtId="0" fontId="13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0" fillId="0" borderId="1" xfId="0" applyBorder="1" applyAlignment="1">
      <alignment horizontal="center"/>
    </xf>
    <xf numFmtId="0" fontId="14" fillId="0" borderId="1" xfId="0" applyFont="1" applyBorder="1"/>
    <xf numFmtId="0" fontId="8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/>
    <xf numFmtId="0" fontId="0" fillId="0" borderId="7" xfId="0" applyBorder="1"/>
    <xf numFmtId="0" fontId="6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19" xfId="0" applyBorder="1"/>
    <xf numFmtId="0" fontId="0" fillId="0" borderId="11" xfId="0" applyBorder="1"/>
    <xf numFmtId="0" fontId="0" fillId="0" borderId="10" xfId="0" applyBorder="1"/>
    <xf numFmtId="0" fontId="1" fillId="0" borderId="20" xfId="0" applyFont="1" applyBorder="1" applyAlignment="1">
      <alignment horizontal="right"/>
    </xf>
    <xf numFmtId="0" fontId="0" fillId="0" borderId="20" xfId="0" applyBorder="1" applyAlignment="1"/>
    <xf numFmtId="0" fontId="0" fillId="0" borderId="19" xfId="0" applyBorder="1" applyAlignment="1">
      <alignment horizontal="center"/>
    </xf>
    <xf numFmtId="0" fontId="5" fillId="0" borderId="10" xfId="0" applyFont="1" applyBorder="1" applyAlignment="1"/>
    <xf numFmtId="0" fontId="1" fillId="0" borderId="10" xfId="0" applyFont="1" applyBorder="1" applyAlignment="1"/>
    <xf numFmtId="0" fontId="13" fillId="0" borderId="18" xfId="0" applyFont="1" applyBorder="1" applyAlignment="1">
      <alignment horizontal="center"/>
    </xf>
    <xf numFmtId="0" fontId="5" fillId="4" borderId="18" xfId="0" applyFont="1" applyFill="1" applyBorder="1" applyAlignment="1"/>
    <xf numFmtId="0" fontId="5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8" xfId="0" applyBorder="1"/>
    <xf numFmtId="0" fontId="4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4" fillId="0" borderId="19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4" fillId="0" borderId="22" xfId="0" applyFont="1" applyBorder="1"/>
    <xf numFmtId="0" fontId="4" fillId="0" borderId="23" xfId="0" applyFont="1" applyBorder="1"/>
    <xf numFmtId="0" fontId="1" fillId="0" borderId="5" xfId="0" applyFont="1" applyBorder="1" applyAlignment="1">
      <alignment horizontal="right"/>
    </xf>
    <xf numFmtId="0" fontId="0" fillId="0" borderId="24" xfId="0" applyFill="1" applyBorder="1"/>
    <xf numFmtId="0" fontId="5" fillId="0" borderId="0" xfId="0" applyFont="1" applyBorder="1" applyAlignment="1"/>
    <xf numFmtId="0" fontId="5" fillId="0" borderId="11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3" fontId="1" fillId="0" borderId="2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/>
    </xf>
    <xf numFmtId="3" fontId="0" fillId="0" borderId="0" xfId="0" applyNumberFormat="1"/>
    <xf numFmtId="0" fontId="13" fillId="8" borderId="27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1" fillId="4" borderId="25" xfId="0" applyFont="1" applyFill="1" applyBorder="1"/>
    <xf numFmtId="0" fontId="9" fillId="0" borderId="2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49" fontId="0" fillId="0" borderId="0" xfId="0" applyNumberFormat="1"/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35" xfId="0" applyFont="1" applyBorder="1" applyAlignment="1"/>
    <xf numFmtId="0" fontId="0" fillId="0" borderId="0" xfId="0" applyFill="1" applyBorder="1"/>
    <xf numFmtId="0" fontId="1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5" fillId="4" borderId="1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6" borderId="8" xfId="0" applyFont="1" applyFill="1" applyBorder="1" applyAlignment="1" applyProtection="1">
      <alignment horizontal="center"/>
      <protection locked="0"/>
    </xf>
    <xf numFmtId="0" fontId="10" fillId="6" borderId="9" xfId="0" applyFont="1" applyFill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4" fillId="8" borderId="26" xfId="0" applyFont="1" applyFill="1" applyBorder="1" applyAlignment="1">
      <alignment horizontal="left"/>
    </xf>
    <xf numFmtId="0" fontId="14" fillId="8" borderId="27" xfId="0" applyFont="1" applyFill="1" applyBorder="1" applyAlignment="1">
      <alignment horizontal="left"/>
    </xf>
    <xf numFmtId="0" fontId="14" fillId="8" borderId="18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left"/>
    </xf>
    <xf numFmtId="0" fontId="14" fillId="8" borderId="21" xfId="0" applyFont="1" applyFill="1" applyBorder="1" applyAlignment="1">
      <alignment horizontal="left"/>
    </xf>
    <xf numFmtId="0" fontId="14" fillId="8" borderId="22" xfId="0" applyFont="1" applyFill="1" applyBorder="1" applyAlignment="1">
      <alignment horizontal="left"/>
    </xf>
  </cellXfs>
  <cellStyles count="5">
    <cellStyle name="Milliers" xfId="2" builtinId="3"/>
    <cellStyle name="Normal" xfId="0" builtinId="0"/>
    <cellStyle name="Normal 2" xfId="4"/>
    <cellStyle name="Normal 3" xfId="3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Fiche_communale_2021!$D$27:$D$29</c:f>
              <c:strCache>
                <c:ptCount val="3"/>
                <c:pt idx="0">
                  <c:v>résidences principales</c:v>
                </c:pt>
                <c:pt idx="1">
                  <c:v>résidences secondaires</c:v>
                </c:pt>
                <c:pt idx="2">
                  <c:v>logements vacants</c:v>
                </c:pt>
              </c:strCache>
            </c:strRef>
          </c:cat>
          <c:val>
            <c:numRef>
              <c:f>Fiche_communale_2021!$E$27:$E$29</c:f>
              <c:numCache>
                <c:formatCode>General</c:formatCode>
                <c:ptCount val="3"/>
                <c:pt idx="0">
                  <c:v>82.6</c:v>
                </c:pt>
                <c:pt idx="1">
                  <c:v>8.8000000000000007</c:v>
                </c:pt>
                <c:pt idx="2">
                  <c:v>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3160421568467509"/>
          <c:y val="1.5063334474495628E-4"/>
          <c:w val="0.39419502444521815"/>
          <c:h val="0.89840009129293619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Fiche_communale_2021!$D$38</c:f>
              <c:strCache>
                <c:ptCount val="1"/>
                <c:pt idx="0">
                  <c:v>LLS - 1er janvier 2021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Fiche_communale_2021!$E$37:$H$37</c:f>
              <c:strCache>
                <c:ptCount val="4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T4+</c:v>
                </c:pt>
              </c:strCache>
            </c:strRef>
          </c:cat>
          <c:val>
            <c:numRef>
              <c:f>Fiche_communale_2021!$E$38:$H$38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</c:numCache>
            </c:numRef>
          </c:val>
        </c:ser>
        <c:ser>
          <c:idx val="1"/>
          <c:order val="1"/>
          <c:tx>
            <c:strRef>
              <c:f>Fiche_communale_2021!$C$39</c:f>
              <c:strCache>
                <c:ptCount val="1"/>
                <c:pt idx="0">
                  <c:v>Demandes - 31 décembre 2020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Fiche_communale_2021!$E$37:$H$37</c:f>
              <c:strCache>
                <c:ptCount val="4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T4+</c:v>
                </c:pt>
              </c:strCache>
            </c:strRef>
          </c:cat>
          <c:val>
            <c:numRef>
              <c:f>Fiche_communale_2021!$E$39:$H$39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26336"/>
        <c:axId val="107727872"/>
      </c:barChart>
      <c:catAx>
        <c:axId val="10772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727872"/>
        <c:crosses val="autoZero"/>
        <c:auto val="1"/>
        <c:lblAlgn val="ctr"/>
        <c:lblOffset val="100"/>
        <c:noMultiLvlLbl val="0"/>
      </c:catAx>
      <c:valAx>
        <c:axId val="10772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72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(Fiche_communale_2021!$D$62,Fiche_communale_2021!$D$63,Fiche_communale_2021!$D$68,Fiche_communale_2021!$D$69)</c:f>
              <c:strCache>
                <c:ptCount val="4"/>
                <c:pt idx="0">
                  <c:v>Total PLAI</c:v>
                </c:pt>
                <c:pt idx="1">
                  <c:v>PLUS Ménages</c:v>
                </c:pt>
                <c:pt idx="2">
                  <c:v>Total PLS</c:v>
                </c:pt>
                <c:pt idx="3">
                  <c:v>PSLA Ménages</c:v>
                </c:pt>
              </c:strCache>
            </c:strRef>
          </c:cat>
          <c:val>
            <c:numRef>
              <c:f>(Fiche_communale_2021!$E$62,Fiche_communale_2021!$E$63,Fiche_communale_2021!$E$68,Fiche_communale_2021!$E$69)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661854768154"/>
          <c:y val="5.1400554097404488E-2"/>
          <c:w val="0.80724231073057617"/>
          <c:h val="0.82842590930908488"/>
        </c:manualLayout>
      </c:layout>
      <c:scatterChart>
        <c:scatterStyle val="lineMarker"/>
        <c:varyColors val="0"/>
        <c:ser>
          <c:idx val="0"/>
          <c:order val="0"/>
          <c:tx>
            <c:strRef>
              <c:f>Fiche_communale_2021!$C$15</c:f>
              <c:strCache>
                <c:ptCount val="1"/>
                <c:pt idx="0">
                  <c:v>Population municipale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forward val="2"/>
            <c:dispRSqr val="0"/>
            <c:dispEq val="0"/>
          </c:trendline>
          <c:xVal>
            <c:numRef>
              <c:f>Fiche_communale_2021!$C$16:$C$20</c:f>
              <c:numCache>
                <c:formatCode>General</c:formatCode>
                <c:ptCount val="5"/>
                <c:pt idx="0">
                  <c:v>1990</c:v>
                </c:pt>
                <c:pt idx="1">
                  <c:v>1999</c:v>
                </c:pt>
                <c:pt idx="2">
                  <c:v>2008</c:v>
                </c:pt>
                <c:pt idx="3">
                  <c:v>2013</c:v>
                </c:pt>
                <c:pt idx="4">
                  <c:v>2019</c:v>
                </c:pt>
              </c:numCache>
            </c:numRef>
          </c:xVal>
          <c:yVal>
            <c:numRef>
              <c:f>Fiche_communale_2021!$D$16:$D$20</c:f>
              <c:numCache>
                <c:formatCode>General</c:formatCode>
                <c:ptCount val="5"/>
                <c:pt idx="0">
                  <c:v>917</c:v>
                </c:pt>
                <c:pt idx="1">
                  <c:v>979</c:v>
                </c:pt>
                <c:pt idx="2">
                  <c:v>1290</c:v>
                </c:pt>
                <c:pt idx="3">
                  <c:v>1567</c:v>
                </c:pt>
                <c:pt idx="4">
                  <c:v>1795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37984"/>
        <c:axId val="107343872"/>
      </c:scatterChart>
      <c:valAx>
        <c:axId val="1073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07343872"/>
        <c:crosses val="autoZero"/>
        <c:crossBetween val="midCat"/>
      </c:valAx>
      <c:valAx>
        <c:axId val="107343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07337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1943099</xdr:colOff>
      <xdr:row>25</xdr:row>
      <xdr:rowOff>19050</xdr:rowOff>
    </xdr:from>
    <xdr:to>
      <xdr:col>2</xdr:col>
      <xdr:colOff>1876424</xdr:colOff>
      <xdr:row>29</xdr:row>
      <xdr:rowOff>133350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41</xdr:row>
      <xdr:rowOff>104775</xdr:rowOff>
    </xdr:from>
    <xdr:to>
      <xdr:col>4</xdr:col>
      <xdr:colOff>390526</xdr:colOff>
      <xdr:row>51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</xdr:colOff>
      <xdr:row>57</xdr:row>
      <xdr:rowOff>161926</xdr:rowOff>
    </xdr:from>
    <xdr:to>
      <xdr:col>7</xdr:col>
      <xdr:colOff>1209675</xdr:colOff>
      <xdr:row>66</xdr:row>
      <xdr:rowOff>38100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14</xdr:row>
      <xdr:rowOff>38100</xdr:rowOff>
    </xdr:from>
    <xdr:to>
      <xdr:col>1</xdr:col>
      <xdr:colOff>2905126</xdr:colOff>
      <xdr:row>22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1476375</xdr:colOff>
      <xdr:row>1</xdr:row>
      <xdr:rowOff>3155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323975" cy="603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workbookViewId="0">
      <selection activeCell="K12" sqref="K12"/>
    </sheetView>
  </sheetViews>
  <sheetFormatPr baseColWidth="10" defaultRowHeight="15" x14ac:dyDescent="0.25"/>
  <cols>
    <col min="1" max="1" width="25" customWidth="1"/>
    <col min="2" max="2" width="50.28515625" customWidth="1"/>
    <col min="3" max="3" width="28.85546875" customWidth="1"/>
    <col min="4" max="4" width="22.85546875" customWidth="1"/>
    <col min="5" max="5" width="12.28515625" customWidth="1"/>
    <col min="7" max="7" width="16.5703125" customWidth="1"/>
    <col min="8" max="8" width="22.5703125" customWidth="1"/>
  </cols>
  <sheetData>
    <row r="1" spans="1:8" ht="47.25" customHeight="1" x14ac:dyDescent="0.5">
      <c r="A1" s="44"/>
      <c r="B1" s="45" t="s">
        <v>1162</v>
      </c>
      <c r="C1" s="46">
        <f>VLOOKUP(D1,ADM!B:C,2,0)</f>
        <v>34001</v>
      </c>
      <c r="D1" s="136" t="s">
        <v>101</v>
      </c>
      <c r="E1" s="136"/>
      <c r="F1" s="136"/>
      <c r="G1" s="136"/>
      <c r="H1" s="137"/>
    </row>
    <row r="2" spans="1:8" ht="18" x14ac:dyDescent="0.25">
      <c r="A2" s="120" t="s">
        <v>1144</v>
      </c>
      <c r="B2" s="121"/>
      <c r="C2" s="121"/>
      <c r="D2" s="121"/>
      <c r="E2" s="121"/>
      <c r="F2" s="121"/>
      <c r="G2" s="121"/>
      <c r="H2" s="122"/>
    </row>
    <row r="3" spans="1:8" x14ac:dyDescent="0.25">
      <c r="A3" s="140" t="s">
        <v>1151</v>
      </c>
      <c r="B3" s="141"/>
      <c r="C3" s="141"/>
      <c r="D3" s="141"/>
      <c r="E3" s="141"/>
      <c r="F3" s="141"/>
      <c r="G3" s="141"/>
      <c r="H3" s="142"/>
    </row>
    <row r="4" spans="1:8" x14ac:dyDescent="0.25">
      <c r="A4" s="47" t="s">
        <v>1145</v>
      </c>
      <c r="B4" s="15" t="str">
        <f>VLOOKUP(C1,ADM!1:1048576,7,0)</f>
        <v>Pierre-Jean ROUGEOT</v>
      </c>
      <c r="C4" s="94" t="s">
        <v>1146</v>
      </c>
      <c r="D4" s="15" t="str">
        <f>VLOOKUP(C1,ADM!1:1048576,9,0)</f>
        <v>Haut-Languedoc - Ouest Hérault</v>
      </c>
      <c r="E4" s="124" t="s">
        <v>1148</v>
      </c>
      <c r="F4" s="138"/>
      <c r="G4" s="139"/>
      <c r="H4" s="48" t="str">
        <f>VLOOKUP(C1,ADM!1:1048576,16,0)</f>
        <v>oui</v>
      </c>
    </row>
    <row r="5" spans="1:8" x14ac:dyDescent="0.25">
      <c r="A5" s="47" t="s">
        <v>11</v>
      </c>
      <c r="B5" s="15" t="str">
        <f>CONCATENATE(VLOOKUP(C1,ADM!1:1048576,13,0)," - ",VLOOKUP(C1,ADM!1:1048576,14,0))</f>
        <v>100258 - CC les Avant-Monts</v>
      </c>
      <c r="C5" s="94" t="s">
        <v>7</v>
      </c>
      <c r="D5" s="15" t="str">
        <f>VLOOKUP(C1,ADM!1:1048576,10,0)</f>
        <v>Biterrois</v>
      </c>
      <c r="E5" s="124" t="s">
        <v>14</v>
      </c>
      <c r="F5" s="138"/>
      <c r="G5" s="139"/>
      <c r="H5" s="48" t="str">
        <f>VLOOKUP(C1,ADM!1:1048576,17,0)</f>
        <v>OUI</v>
      </c>
    </row>
    <row r="6" spans="1:8" x14ac:dyDescent="0.25">
      <c r="A6" s="47" t="s">
        <v>1147</v>
      </c>
      <c r="B6" s="15" t="str">
        <f>VLOOKUP(C1,ADM!1:1048576,11,0)</f>
        <v>Canton 21 - Pézenas</v>
      </c>
      <c r="C6" s="94" t="s">
        <v>1150</v>
      </c>
      <c r="D6" s="15" t="str">
        <f>CONCATENATE(VLOOKUP(C1,ADM!1:1048576,4,0)," ha")</f>
        <v>787 ha</v>
      </c>
      <c r="E6" s="124" t="s">
        <v>1149</v>
      </c>
      <c r="F6" s="138"/>
      <c r="G6" s="139"/>
      <c r="H6" s="48" t="str">
        <f>VLOOKUP(C1,ADM!1:1048576,18,0)</f>
        <v>ODH via PHLV</v>
      </c>
    </row>
    <row r="7" spans="1:8" x14ac:dyDescent="0.25">
      <c r="A7" s="47" t="s">
        <v>9</v>
      </c>
      <c r="B7" s="15" t="str">
        <f>VLOOKUP(C1,ADM!1:1048576,12,0)</f>
        <v>Vincent GAUDY et Julie GARCIN SAUDO</v>
      </c>
      <c r="C7" s="94" t="s">
        <v>1156</v>
      </c>
      <c r="D7" s="15" t="str">
        <f>VLOOKUP(C1,ADM!1:1048576,5,0)</f>
        <v>Béziers</v>
      </c>
      <c r="E7" s="124" t="s">
        <v>1160</v>
      </c>
      <c r="F7" s="138"/>
      <c r="G7" s="139"/>
      <c r="H7" s="48" t="str">
        <f>VLOOKUP(C1,ADM!1:1048576,8,0)</f>
        <v>Eric Andanson</v>
      </c>
    </row>
    <row r="8" spans="1:8" x14ac:dyDescent="0.25">
      <c r="A8" s="47" t="s">
        <v>1161</v>
      </c>
      <c r="B8" s="15" t="str">
        <f>VLOOKUP(C1,ADM!1:1048576,15,0)</f>
        <v xml:space="preserve"> </v>
      </c>
      <c r="C8" s="16"/>
      <c r="D8" s="16"/>
      <c r="E8" s="16"/>
      <c r="F8" s="16"/>
      <c r="G8" s="16"/>
      <c r="H8" s="49"/>
    </row>
    <row r="9" spans="1:8" ht="18" x14ac:dyDescent="0.25">
      <c r="A9" s="120" t="s">
        <v>1152</v>
      </c>
      <c r="B9" s="121"/>
      <c r="C9" s="121"/>
      <c r="D9" s="121"/>
      <c r="E9" s="121"/>
      <c r="F9" s="121"/>
      <c r="G9" s="121"/>
      <c r="H9" s="122"/>
    </row>
    <row r="10" spans="1:8" ht="15.75" thickBot="1" x14ac:dyDescent="0.3">
      <c r="A10" s="103" t="s">
        <v>1284</v>
      </c>
      <c r="B10" s="104"/>
      <c r="C10" s="104"/>
      <c r="D10" s="104"/>
      <c r="E10" s="104"/>
      <c r="F10" s="104"/>
      <c r="G10" s="104"/>
      <c r="H10" s="105"/>
    </row>
    <row r="11" spans="1:8" x14ac:dyDescent="0.25">
      <c r="A11" s="87" t="s">
        <v>1153</v>
      </c>
      <c r="B11" s="109" t="str">
        <f>VLOOKUP(C1,URBA!1:1048576,5,0)</f>
        <v>CC Les avant-monts</v>
      </c>
      <c r="C11" s="109"/>
      <c r="D11" s="89" t="s">
        <v>15</v>
      </c>
      <c r="E11" s="109" t="str">
        <f>VLOOKUP(C1,URBA!1:1048576,4,0)</f>
        <v>SCOT BITERROIS</v>
      </c>
      <c r="F11" s="109"/>
      <c r="G11" s="109"/>
      <c r="H11" s="110"/>
    </row>
    <row r="12" spans="1:8" ht="15.75" thickBot="1" x14ac:dyDescent="0.3">
      <c r="A12" s="88" t="s">
        <v>1154</v>
      </c>
      <c r="B12" s="111" t="str">
        <f>VLOOKUP(C1,URBA!1:1048576,6,0)</f>
        <v>PLUi en élaboration</v>
      </c>
      <c r="C12" s="111"/>
      <c r="D12" s="90" t="s">
        <v>17</v>
      </c>
      <c r="E12" s="111">
        <f>VLOOKUP(C1,URBA!1:1048576,7,0)</f>
        <v>0</v>
      </c>
      <c r="F12" s="111"/>
      <c r="G12" s="111"/>
      <c r="H12" s="112"/>
    </row>
    <row r="13" spans="1:8" ht="18" x14ac:dyDescent="0.25">
      <c r="A13" s="120" t="s">
        <v>1155</v>
      </c>
      <c r="B13" s="121"/>
      <c r="C13" s="121"/>
      <c r="D13" s="121"/>
      <c r="E13" s="121"/>
      <c r="F13" s="121"/>
      <c r="G13" s="121"/>
      <c r="H13" s="122"/>
    </row>
    <row r="14" spans="1:8" x14ac:dyDescent="0.25">
      <c r="A14" s="103" t="s">
        <v>1287</v>
      </c>
      <c r="B14" s="104"/>
      <c r="C14" s="104"/>
      <c r="D14" s="104"/>
      <c r="E14" s="104"/>
      <c r="F14" s="104"/>
      <c r="G14" s="104"/>
      <c r="H14" s="105"/>
    </row>
    <row r="15" spans="1:8" x14ac:dyDescent="0.25">
      <c r="A15" s="50"/>
      <c r="B15" s="16"/>
      <c r="C15" s="123" t="s">
        <v>1232</v>
      </c>
      <c r="D15" s="124"/>
      <c r="E15" s="127" t="s">
        <v>24</v>
      </c>
      <c r="F15" s="128"/>
      <c r="G15" s="128"/>
      <c r="H15" s="51" t="str">
        <f>CONCATENATE(VLOOKUP($C$1,DEMO!1:1048576,9,0)," %")</f>
        <v>2,23 %</v>
      </c>
    </row>
    <row r="16" spans="1:8" x14ac:dyDescent="0.25">
      <c r="A16" s="50"/>
      <c r="B16" s="16"/>
      <c r="C16" s="15">
        <v>1990</v>
      </c>
      <c r="D16" s="42">
        <f>VLOOKUP($C$1,DEMO!1:1048576,7,0)</f>
        <v>917</v>
      </c>
      <c r="E16" s="42"/>
      <c r="F16" s="129" t="s">
        <v>1233</v>
      </c>
      <c r="G16" s="129"/>
      <c r="H16" s="51" t="str">
        <f>CONCATENATE(VLOOKUP($C$1,DEMO!1:1048576,10,0)," %")</f>
        <v>-0,37 %</v>
      </c>
    </row>
    <row r="17" spans="1:8" x14ac:dyDescent="0.25">
      <c r="A17" s="50"/>
      <c r="B17" s="16"/>
      <c r="C17" s="15">
        <v>1999</v>
      </c>
      <c r="D17" s="42">
        <f>VLOOKUP($C$1,DEMO!1:1048576,6,0)</f>
        <v>979</v>
      </c>
      <c r="E17" s="42"/>
      <c r="F17" s="129" t="s">
        <v>1234</v>
      </c>
      <c r="G17" s="129"/>
      <c r="H17" s="51" t="str">
        <f>CONCATENATE(VLOOKUP($C$1,DEMO!1:1048576,11,0)," %")</f>
        <v>2,6 %</v>
      </c>
    </row>
    <row r="18" spans="1:8" x14ac:dyDescent="0.25">
      <c r="A18" s="50"/>
      <c r="B18" s="16"/>
      <c r="C18" s="15">
        <v>2008</v>
      </c>
      <c r="D18" s="15">
        <f>VLOOKUP($C$1,DEMO!1:1048576,4,0)</f>
        <v>1290</v>
      </c>
      <c r="E18" s="16"/>
      <c r="F18" s="16"/>
      <c r="G18" s="16"/>
      <c r="H18" s="49"/>
    </row>
    <row r="19" spans="1:8" x14ac:dyDescent="0.25">
      <c r="A19" s="50"/>
      <c r="B19" s="16"/>
      <c r="C19" s="15">
        <v>2013</v>
      </c>
      <c r="D19" s="15">
        <f>VLOOKUP($C$1,DEMO!1:1048576,5,0)</f>
        <v>1567</v>
      </c>
      <c r="E19" s="16"/>
      <c r="F19" s="16"/>
      <c r="G19" s="43" t="s">
        <v>1235</v>
      </c>
      <c r="H19" s="52"/>
    </row>
    <row r="20" spans="1:8" x14ac:dyDescent="0.25">
      <c r="A20" s="50"/>
      <c r="B20" s="16"/>
      <c r="C20" s="15">
        <v>2019</v>
      </c>
      <c r="D20" s="15">
        <f>VLOOKUP($C$1,DEMO!1:1048576,3,0)</f>
        <v>1795</v>
      </c>
      <c r="E20" s="16"/>
      <c r="F20" s="16"/>
      <c r="G20" s="32" t="s">
        <v>1236</v>
      </c>
      <c r="H20" s="53" t="s">
        <v>1237</v>
      </c>
    </row>
    <row r="21" spans="1:8" x14ac:dyDescent="0.25">
      <c r="A21" s="50"/>
      <c r="B21" s="16"/>
      <c r="C21" s="41"/>
      <c r="D21" s="16"/>
      <c r="E21" s="16"/>
      <c r="F21" s="16"/>
      <c r="G21" s="94" t="str">
        <f>CONCATENATE(ROUND(VLOOKUP($C$1,DEMO!1:1048576,13,0)*100,1)," %")</f>
        <v>22,9 %</v>
      </c>
      <c r="H21" s="53" t="str">
        <f>CONCATENATE(ROUND(VLOOKUP($C$1,DEMO!1:1048576,14,0)*100,1)," %")</f>
        <v>77,1 %</v>
      </c>
    </row>
    <row r="22" spans="1:8" x14ac:dyDescent="0.25">
      <c r="A22" s="50"/>
      <c r="B22" s="16"/>
      <c r="C22" s="125" t="s">
        <v>1238</v>
      </c>
      <c r="D22" s="126" t="str">
        <f>CONCATENATE(VLOOKUP($C$1,DEMO!1:1048576,8,0)," %")</f>
        <v>2,3 %</v>
      </c>
      <c r="E22" s="16"/>
      <c r="F22" s="16"/>
      <c r="G22" s="41"/>
      <c r="H22" s="49"/>
    </row>
    <row r="23" spans="1:8" x14ac:dyDescent="0.25">
      <c r="A23" s="50"/>
      <c r="B23" s="16"/>
      <c r="C23" s="125"/>
      <c r="D23" s="126"/>
      <c r="E23" s="16"/>
      <c r="F23" s="16"/>
      <c r="G23" s="16"/>
      <c r="H23" s="49"/>
    </row>
    <row r="24" spans="1:8" ht="18" x14ac:dyDescent="0.25">
      <c r="A24" s="120" t="s">
        <v>1159</v>
      </c>
      <c r="B24" s="121"/>
      <c r="C24" s="121"/>
      <c r="D24" s="121"/>
      <c r="E24" s="121"/>
      <c r="F24" s="121"/>
      <c r="G24" s="121"/>
      <c r="H24" s="122"/>
    </row>
    <row r="25" spans="1:8" x14ac:dyDescent="0.25">
      <c r="A25" s="103" t="s">
        <v>1239</v>
      </c>
      <c r="B25" s="104"/>
      <c r="C25" s="104"/>
      <c r="D25" s="104"/>
      <c r="E25" s="104"/>
      <c r="F25" s="104"/>
      <c r="G25" s="104"/>
      <c r="H25" s="105"/>
    </row>
    <row r="26" spans="1:8" x14ac:dyDescent="0.25">
      <c r="A26" s="54"/>
      <c r="B26" s="16"/>
      <c r="C26" s="16"/>
      <c r="D26" s="30" t="s">
        <v>1168</v>
      </c>
      <c r="E26" s="106" t="s">
        <v>1165</v>
      </c>
      <c r="F26" s="106"/>
      <c r="G26" s="106"/>
      <c r="H26" s="49"/>
    </row>
    <row r="27" spans="1:8" ht="15" customHeight="1" x14ac:dyDescent="0.25">
      <c r="A27" s="55" t="str">
        <f>CONCATENATE(VLOOKUP(C1,LOGEMENTS!1:1048576,3,0), " logements dont ",VLOOKUP(C1,LOGEMENTS!1:1048576,4,0), " résidences principales")</f>
        <v>874 logements dont 722 résidences principales</v>
      </c>
      <c r="B27" s="16"/>
      <c r="C27" s="16"/>
      <c r="D27" s="31" t="s">
        <v>1163</v>
      </c>
      <c r="E27" s="106">
        <f>VLOOKUP(C1,LOGEMENTS!1:1048576,7,0)</f>
        <v>82.6</v>
      </c>
      <c r="F27" s="106"/>
      <c r="G27" s="106"/>
      <c r="H27" s="49"/>
    </row>
    <row r="28" spans="1:8" x14ac:dyDescent="0.25">
      <c r="A28" s="50"/>
      <c r="B28" s="16"/>
      <c r="C28" s="16"/>
      <c r="D28" s="31" t="s">
        <v>1203</v>
      </c>
      <c r="E28" s="106">
        <f>VLOOKUP(C1,LOGEMENTS!1:1048576,6,0)</f>
        <v>8.8000000000000007</v>
      </c>
      <c r="F28" s="106"/>
      <c r="G28" s="106"/>
      <c r="H28" s="49"/>
    </row>
    <row r="29" spans="1:8" x14ac:dyDescent="0.25">
      <c r="A29" s="50"/>
      <c r="B29" s="16"/>
      <c r="C29" s="16"/>
      <c r="D29" s="31" t="s">
        <v>1164</v>
      </c>
      <c r="E29" s="106">
        <f>VLOOKUP(C1,LOGEMENTS!1:1048576,5,0)</f>
        <v>8.6</v>
      </c>
      <c r="F29" s="106"/>
      <c r="G29" s="106"/>
      <c r="H29" s="49"/>
    </row>
    <row r="30" spans="1:8" ht="15.75" thickBot="1" x14ac:dyDescent="0.3">
      <c r="A30" s="50"/>
      <c r="B30" s="16"/>
      <c r="C30" s="16"/>
      <c r="D30" s="16"/>
      <c r="E30" s="16"/>
      <c r="F30" s="16"/>
      <c r="G30" s="16"/>
      <c r="H30" s="49"/>
    </row>
    <row r="31" spans="1:8" x14ac:dyDescent="0.25">
      <c r="A31" s="50"/>
      <c r="B31" s="117" t="s">
        <v>1166</v>
      </c>
      <c r="C31" s="118"/>
      <c r="D31" s="118"/>
      <c r="E31" s="119"/>
      <c r="F31" s="16"/>
      <c r="G31" s="16"/>
      <c r="H31" s="49"/>
    </row>
    <row r="32" spans="1:8" x14ac:dyDescent="0.25">
      <c r="A32" s="50"/>
      <c r="B32" s="103" t="s">
        <v>1167</v>
      </c>
      <c r="C32" s="104"/>
      <c r="D32" s="104"/>
      <c r="E32" s="105"/>
      <c r="F32" s="16"/>
      <c r="G32" s="16"/>
      <c r="H32" s="49"/>
    </row>
    <row r="33" spans="1:19" x14ac:dyDescent="0.25">
      <c r="A33" s="50"/>
      <c r="B33" s="133" t="str">
        <f>CONCATENATE(VLOOKUP(C1,LOGEMENTS!1:1048576,8,0), " m2 ont été artificialisés entre 2009 et 2020 soit ",VLOOKUP(C1,LOGEMENTS!1:1048576,10,0), " % de la surface de la commune"," et dont ",VLOOKUP(C1,LOGEMENTS!1:1048576,9,0), " m2 à destination de l'habitat")</f>
        <v>68759 m2 ont été artificialisés entre 2009 et 2020 soit 0,87 % de la surface de la commune et dont 59178 m2 à destination de l'habitat</v>
      </c>
      <c r="C33" s="134"/>
      <c r="D33" s="134"/>
      <c r="E33" s="135"/>
      <c r="F33" s="16"/>
      <c r="G33" s="16"/>
      <c r="H33" s="49"/>
    </row>
    <row r="34" spans="1:19" ht="15.75" thickBot="1" x14ac:dyDescent="0.3">
      <c r="A34" s="50"/>
      <c r="B34" s="130" t="str">
        <f>CONCATENATE("Entre 2012 et 2017, cela représente ",ROUND(VLOOKUP(C1,LOGEMENTS!1:1048576,11,0),0)," nouveaux ménages par ha artificialisé à destination de l’habitat")</f>
        <v>Entre 2012 et 2017, cela représente 56 nouveaux ménages par ha artificialisé à destination de l’habitat</v>
      </c>
      <c r="C34" s="131"/>
      <c r="D34" s="131"/>
      <c r="E34" s="132"/>
      <c r="F34" s="16"/>
      <c r="G34" s="16"/>
      <c r="H34" s="49"/>
    </row>
    <row r="35" spans="1:19" ht="18" x14ac:dyDescent="0.25">
      <c r="A35" s="120" t="s">
        <v>1157</v>
      </c>
      <c r="B35" s="121"/>
      <c r="C35" s="121"/>
      <c r="D35" s="121"/>
      <c r="E35" s="121"/>
      <c r="F35" s="121"/>
      <c r="G35" s="121"/>
      <c r="H35" s="122"/>
    </row>
    <row r="36" spans="1:19" x14ac:dyDescent="0.25">
      <c r="A36" s="103" t="s">
        <v>1151</v>
      </c>
      <c r="B36" s="104"/>
      <c r="C36" s="104"/>
      <c r="D36" s="104"/>
      <c r="E36" s="104"/>
      <c r="F36" s="104"/>
      <c r="G36" s="104"/>
      <c r="H36" s="105"/>
    </row>
    <row r="37" spans="1:19" x14ac:dyDescent="0.25">
      <c r="A37" s="98" t="str">
        <f>CONCATENATE("Zonage : ",VLOOKUP(C1,PPU!1:1048576,41,0))</f>
        <v>Zonage : 3</v>
      </c>
      <c r="B37" s="99" t="str">
        <f>VLOOKUP(C1,PPU!1:1048576,5,0)</f>
        <v>commune non SRU</v>
      </c>
      <c r="C37" s="98" t="str">
        <f>CONCATENATE("Classement CRHH: ",VLOOKUP(C1,PPU!1:1048576,44,0))</f>
        <v>Classement CRHH: 3</v>
      </c>
      <c r="D37" s="75" t="s">
        <v>1241</v>
      </c>
      <c r="E37" s="93" t="s">
        <v>1201</v>
      </c>
      <c r="F37" s="93" t="s">
        <v>1200</v>
      </c>
      <c r="G37" s="93" t="s">
        <v>1202</v>
      </c>
      <c r="H37" s="95" t="s">
        <v>1204</v>
      </c>
    </row>
    <row r="38" spans="1:19" x14ac:dyDescent="0.25">
      <c r="A38" s="115" t="str">
        <f>CONCATENATE(VLOOKUP(C1,PPU!1:1048576,3,0)," LLS SRU représentant un taux à ",VLOOKUP(C1,PPU!1:1048576,6,0)," et donc ",VLOOKUP(C1,PPU!1:1048576,4,0)," LLS manquants")</f>
        <v xml:space="preserve"> LLS SRU représentant un taux à  et donc  LLS manquants</v>
      </c>
      <c r="B38" s="116"/>
      <c r="C38" s="16"/>
      <c r="D38" s="70" t="s">
        <v>1206</v>
      </c>
      <c r="E38" s="32">
        <f>VLOOKUP($C$1,PPU!$1:$1048576,16,0)</f>
        <v>1</v>
      </c>
      <c r="F38" s="32">
        <f>(VLOOKUP($C$1,PPU!$1:$1048576,17,0))</f>
        <v>2</v>
      </c>
      <c r="G38" s="32">
        <f>VLOOKUP($C$1,PPU!$1:$1048576,18,0)</f>
        <v>9</v>
      </c>
      <c r="H38" s="53">
        <f>VLOOKUP($C$1,PPU!$1:$1048576,19,0)+VLOOKUP($C$1,PPU!$1:$1048576,20,0)</f>
        <v>13</v>
      </c>
    </row>
    <row r="39" spans="1:19" x14ac:dyDescent="0.25">
      <c r="A39" s="96" t="s">
        <v>1242</v>
      </c>
      <c r="B39" s="16"/>
      <c r="C39" s="113" t="s">
        <v>1205</v>
      </c>
      <c r="D39" s="114"/>
      <c r="E39" s="32">
        <f>VLOOKUP($C$1,PPU!$1:$1048576,12,0)</f>
        <v>3</v>
      </c>
      <c r="F39" s="32">
        <f>(VLOOKUP($C$1,PPU!$1:$1048576,13,0))</f>
        <v>3</v>
      </c>
      <c r="G39" s="32">
        <f>VLOOKUP($C$1,PPU!$1:$1048576,14,0)</f>
        <v>5</v>
      </c>
      <c r="H39" s="53">
        <f>VLOOKUP($C$1,PPU!$1:$1048576,15,0)</f>
        <v>4</v>
      </c>
      <c r="M39" s="72"/>
      <c r="N39" s="72"/>
      <c r="O39" s="72"/>
      <c r="P39" s="72"/>
      <c r="Q39" s="72"/>
      <c r="R39" s="72"/>
      <c r="S39" s="73"/>
    </row>
    <row r="40" spans="1:19" x14ac:dyDescent="0.25">
      <c r="A40" s="50"/>
      <c r="B40" s="16"/>
      <c r="C40" s="16"/>
      <c r="D40" s="70" t="s">
        <v>1171</v>
      </c>
      <c r="E40" s="32">
        <f>IF(VLOOKUP($C$1,PPU!$1:$1048576,8,0)="pas d'attrib.",VLOOKUP($C$1,PPU!$1:$1048576,8,0),ROUND(VLOOKUP($C$1,PPU!$1:$1048576,8,0),1))</f>
        <v>3</v>
      </c>
      <c r="F40" s="32" t="str">
        <f>IF(VLOOKUP($C$1,PPU!$1:$1048576,9,0)="pas d'attrib.",VLOOKUP($C$1,PPU!$1:$1048576,9,0),ROUND(VLOOKUP($C$1,PPU!$1:$1048576,9,0),1))</f>
        <v>pas d'attrib.</v>
      </c>
      <c r="G40" s="32">
        <f>IF(VLOOKUP($C$1,PPU!$1:$1048576,10,0)="pas d'attrib.",VLOOKUP($C$1,PPU!$1:$1048576,10,0),ROUND(VLOOKUP($C$1,PPU!$1:$1048576,10,0),1))</f>
        <v>1.7</v>
      </c>
      <c r="H40" s="53">
        <f>IF(VLOOKUP($C$1,PPU!$1:$1048576,11,0)="pas d'attrib.",VLOOKUP($C$1,PPU!$1:$1048576,11,0),ROUND(VLOOKUP($C$1,PPU!$1:$1048576,11,0),1))</f>
        <v>1.3</v>
      </c>
    </row>
    <row r="41" spans="1:19" x14ac:dyDescent="0.25">
      <c r="A41" s="50"/>
      <c r="B41" s="16"/>
      <c r="C41" s="16"/>
      <c r="D41" s="16"/>
      <c r="E41" s="16"/>
      <c r="F41" s="16"/>
      <c r="G41" s="16"/>
      <c r="H41" s="49"/>
    </row>
    <row r="42" spans="1:19" x14ac:dyDescent="0.25">
      <c r="A42" s="107" t="s">
        <v>1289</v>
      </c>
      <c r="B42" s="108"/>
      <c r="C42" s="16"/>
      <c r="D42" s="19"/>
      <c r="E42" s="16"/>
      <c r="F42" s="16"/>
      <c r="G42" s="146" t="s">
        <v>1207</v>
      </c>
      <c r="H42" s="147"/>
    </row>
    <row r="43" spans="1:19" x14ac:dyDescent="0.25">
      <c r="A43" s="140" t="s">
        <v>1288</v>
      </c>
      <c r="B43" s="141"/>
      <c r="C43" s="16"/>
      <c r="D43" s="19"/>
      <c r="E43" s="16"/>
      <c r="F43" s="16"/>
      <c r="G43" s="149" t="s">
        <v>1241</v>
      </c>
      <c r="H43" s="150"/>
    </row>
    <row r="44" spans="1:19" x14ac:dyDescent="0.25">
      <c r="A44" s="56" t="s">
        <v>1169</v>
      </c>
      <c r="B44" s="25" t="str">
        <f>CONCATENATE(VLOOKUP(C1,PPU!1:1048576,7,0)," LLS")</f>
        <v>25 LLS</v>
      </c>
      <c r="C44" s="16"/>
      <c r="D44" s="19"/>
      <c r="E44" s="16"/>
      <c r="F44" s="16"/>
      <c r="G44" s="33" t="s">
        <v>1211</v>
      </c>
      <c r="H44" s="53" t="str">
        <f>CONCATENATE(ROUND(VLOOKUP($C$1,PPU!1:1048576,22,0),1)," %")</f>
        <v>20 %</v>
      </c>
      <c r="L44" s="74" t="s">
        <v>1241</v>
      </c>
      <c r="M44" s="75"/>
    </row>
    <row r="45" spans="1:19" x14ac:dyDescent="0.25">
      <c r="A45" s="57" t="s">
        <v>1198</v>
      </c>
      <c r="B45" s="26" t="str">
        <f>IF(ISNA(VLOOKUP(C1,HLM!1:1048576,12,0)),"",CONCATENATE(VLOOKUP(C1,HLM!1:1048576,12,0)," LLS"))</f>
        <v>25 LLS</v>
      </c>
      <c r="C45" s="16"/>
      <c r="D45" s="16"/>
      <c r="E45" s="16"/>
      <c r="F45" s="16"/>
      <c r="G45" s="33" t="s">
        <v>1212</v>
      </c>
      <c r="H45" s="53" t="str">
        <f>CONCATENATE(ROUND(VLOOKUP($C$1,PPU!1:1048576,21,0),1)," %")</f>
        <v>0 %</v>
      </c>
    </row>
    <row r="46" spans="1:19" x14ac:dyDescent="0.25">
      <c r="A46" s="57" t="s">
        <v>1199</v>
      </c>
      <c r="B46" s="26" t="str">
        <f>IF(VLOOKUP(C1,PPU!1:1048576,7,0)=0,"",CONCATENATE(SUM(B47:B68)," LLS"))</f>
        <v>0 LLS</v>
      </c>
      <c r="C46" s="16"/>
      <c r="D46" s="16"/>
      <c r="E46" s="16"/>
      <c r="F46" s="16"/>
      <c r="G46" s="33" t="s">
        <v>1209</v>
      </c>
      <c r="H46" s="53" t="str">
        <f>VLOOKUP($C$1,PPU!1:1048576,42,0)</f>
        <v>4,40</v>
      </c>
    </row>
    <row r="47" spans="1:19" x14ac:dyDescent="0.25">
      <c r="A47" s="58" t="s">
        <v>1173</v>
      </c>
      <c r="B47" s="27">
        <f>IF(ISNA(VLOOKUP(C1,HLM!1:1048576,12,0)),"",VLOOKUP(C1,HLM!1:1048576,2,0))</f>
        <v>0</v>
      </c>
      <c r="C47" s="16"/>
      <c r="D47" s="16"/>
      <c r="E47" s="16"/>
      <c r="F47" s="16"/>
      <c r="G47" s="33" t="s">
        <v>1210</v>
      </c>
      <c r="H47" s="53" t="str">
        <f>VLOOKUP($C$1,PPU!1:1048576,43,0)</f>
        <v>2,57</v>
      </c>
    </row>
    <row r="48" spans="1:19" x14ac:dyDescent="0.25">
      <c r="A48" s="58" t="s">
        <v>1174</v>
      </c>
      <c r="B48" s="27">
        <f>IF(ISNA(VLOOKUP(C1,HLM!1:1048576,12,0)),"",VLOOKUP(C1,HLM!1:1048576,3,0))</f>
        <v>0</v>
      </c>
      <c r="C48" s="16"/>
      <c r="D48" s="16"/>
      <c r="E48" s="16"/>
      <c r="F48" s="16"/>
      <c r="G48" s="16"/>
      <c r="H48" s="49"/>
    </row>
    <row r="49" spans="1:8" x14ac:dyDescent="0.25">
      <c r="A49" s="58" t="s">
        <v>1175</v>
      </c>
      <c r="B49" s="27">
        <f>IF(ISNA(VLOOKUP(C1,HLM!1:1048576,12,0)),"",VLOOKUP(C1,HLM!1:1048576,4,0))</f>
        <v>0</v>
      </c>
      <c r="C49" s="16"/>
      <c r="D49" s="16"/>
      <c r="E49" s="16"/>
      <c r="F49" s="148" t="s">
        <v>1217</v>
      </c>
      <c r="G49" s="32" t="s">
        <v>1208</v>
      </c>
      <c r="H49" s="53">
        <f>VLOOKUP($C$1,PPU!1:1048576,24,0)</f>
        <v>22</v>
      </c>
    </row>
    <row r="50" spans="1:8" x14ac:dyDescent="0.25">
      <c r="A50" s="58" t="s">
        <v>1176</v>
      </c>
      <c r="B50" s="27">
        <f>IF(ISNA(VLOOKUP(C1,HLM!1:1048576,12,0)),"",VLOOKUP(C1,HLM!1:1048576,5,0))</f>
        <v>0</v>
      </c>
      <c r="C50" s="92"/>
      <c r="D50" s="29"/>
      <c r="E50" s="16"/>
      <c r="F50" s="148"/>
      <c r="G50" s="32" t="s">
        <v>57</v>
      </c>
      <c r="H50" s="53">
        <f>VLOOKUP($C$1,PPU!1:1048576,26,0)</f>
        <v>18</v>
      </c>
    </row>
    <row r="51" spans="1:8" x14ac:dyDescent="0.25">
      <c r="A51" s="59" t="s">
        <v>1177</v>
      </c>
      <c r="B51" s="27">
        <f>IF(ISNA(VLOOKUP(C1,HLM!1:1048576,12,0)),"",VLOOKUP(C1,HLM!1:1048576,6,0))</f>
        <v>0</v>
      </c>
      <c r="C51" s="92"/>
      <c r="D51" s="29"/>
      <c r="E51" s="16"/>
      <c r="F51" s="148"/>
      <c r="G51" s="32" t="s">
        <v>56</v>
      </c>
      <c r="H51" s="53">
        <f>VLOOKUP($C$1,PPU!1:1048576,25,0)</f>
        <v>5</v>
      </c>
    </row>
    <row r="52" spans="1:8" x14ac:dyDescent="0.25">
      <c r="A52" s="58" t="s">
        <v>1178</v>
      </c>
      <c r="B52" s="27">
        <f>IF(ISNA(VLOOKUP(C1,HLM!1:1048576,12,0)),"",VLOOKUP(C1,HLM!1:1048576,7,0))</f>
        <v>0</v>
      </c>
      <c r="C52" s="92"/>
      <c r="D52" s="29"/>
      <c r="E52" s="16"/>
      <c r="F52" s="148"/>
      <c r="G52" s="32" t="s">
        <v>58</v>
      </c>
      <c r="H52" s="53">
        <f>VLOOKUP($C$1,PPU!1:1048576,27,0)</f>
        <v>7</v>
      </c>
    </row>
    <row r="53" spans="1:8" x14ac:dyDescent="0.25">
      <c r="A53" s="58" t="s">
        <v>1179</v>
      </c>
      <c r="B53" s="27">
        <f>IF(ISNA(VLOOKUP(C1,HLM!1:1048576,12,0)),"",VLOOKUP(C1,HLM!1:1048576,8,0))</f>
        <v>0</v>
      </c>
      <c r="C53" s="16"/>
      <c r="D53" s="106" t="s">
        <v>1216</v>
      </c>
      <c r="E53" s="106"/>
      <c r="F53" s="16"/>
      <c r="G53" s="16"/>
      <c r="H53" s="49"/>
    </row>
    <row r="54" spans="1:8" x14ac:dyDescent="0.25">
      <c r="A54" s="58" t="s">
        <v>1180</v>
      </c>
      <c r="B54" s="27">
        <f>IF(ISNA(VLOOKUP(C1,HLM!1:1048576,12,0)),"",VLOOKUP(C1,HLM!1:1048576,9,0)+VLOOKUP(C1,HLM!1:1048576,10,0))</f>
        <v>0</v>
      </c>
      <c r="C54" s="16"/>
      <c r="D54" s="149" t="s">
        <v>1240</v>
      </c>
      <c r="E54" s="149"/>
      <c r="F54" s="16"/>
      <c r="G54" s="16"/>
      <c r="H54" s="49"/>
    </row>
    <row r="55" spans="1:8" ht="15" customHeight="1" x14ac:dyDescent="0.25">
      <c r="A55" s="58" t="s">
        <v>1182</v>
      </c>
      <c r="B55" s="27">
        <f>IF(ISNA(VLOOKUP(C1,HLM!1:1048576,12,0)),"",VLOOKUP(C1,HLM!1:1048576,11,0))</f>
        <v>0</v>
      </c>
      <c r="C55" s="16"/>
      <c r="D55" s="34" t="s">
        <v>60</v>
      </c>
      <c r="E55" s="93">
        <f>VLOOKUP($C$1,PPU!1:1048576,29,0)</f>
        <v>0</v>
      </c>
      <c r="F55" s="16"/>
      <c r="G55" s="16"/>
      <c r="H55" s="49"/>
    </row>
    <row r="56" spans="1:8" x14ac:dyDescent="0.25">
      <c r="A56" s="58" t="s">
        <v>1183</v>
      </c>
      <c r="B56" s="28">
        <f>IF(ISNA(VLOOKUP(C1,HLM!1:1048576,12,0)),"",VLOOKUP(C1,HLM!1:1048576,13,0))</f>
        <v>0</v>
      </c>
      <c r="C56" s="16"/>
      <c r="D56" s="34" t="s">
        <v>59</v>
      </c>
      <c r="E56" s="93">
        <f>VLOOKUP($C$1,PPU!1:1048576,28,0)</f>
        <v>0</v>
      </c>
      <c r="F56" s="16"/>
      <c r="G56" s="16"/>
      <c r="H56" s="49"/>
    </row>
    <row r="57" spans="1:8" x14ac:dyDescent="0.25">
      <c r="A57" s="58" t="s">
        <v>1184</v>
      </c>
      <c r="B57" s="28">
        <f>IF(ISNA(VLOOKUP(C1,HLM!1:1048576,12,0)),"",VLOOKUP(C1,HLM!1:1048576,14,0))</f>
        <v>0</v>
      </c>
      <c r="C57" s="16"/>
      <c r="D57" s="34" t="s">
        <v>1213</v>
      </c>
      <c r="E57" s="93">
        <f>VLOOKUP($C$1,PPU!1:1048576,30,0)</f>
        <v>0</v>
      </c>
      <c r="F57" s="16"/>
      <c r="G57" s="16"/>
      <c r="H57" s="49"/>
    </row>
    <row r="58" spans="1:8" x14ac:dyDescent="0.25">
      <c r="A58" s="58" t="s">
        <v>1197</v>
      </c>
      <c r="B58" s="27">
        <f>IF(ISNA(VLOOKUP(C1,HLM!1:1048576,12,0)),"",VLOOKUP(C1,HLM!1:1048576,15,0))</f>
        <v>0</v>
      </c>
      <c r="C58" s="16"/>
      <c r="D58" s="34" t="s">
        <v>1214</v>
      </c>
      <c r="E58" s="93">
        <f>VLOOKUP($C$1,PPU!1:1048576,31,0)</f>
        <v>0</v>
      </c>
      <c r="F58" s="16"/>
      <c r="G58" s="16"/>
      <c r="H58" s="49"/>
    </row>
    <row r="59" spans="1:8" x14ac:dyDescent="0.25">
      <c r="A59" s="58" t="s">
        <v>1186</v>
      </c>
      <c r="B59" s="27">
        <f>IF(ISNA(VLOOKUP(C1,HLM!1:1048576,12,0)),"",VLOOKUP(C1,HLM!1:1048576,16,0))</f>
        <v>0</v>
      </c>
      <c r="C59" s="16"/>
      <c r="D59" s="34" t="s">
        <v>64</v>
      </c>
      <c r="E59" s="93">
        <f>VLOOKUP($C$1,PPU!1:1048576,33,0)</f>
        <v>0</v>
      </c>
      <c r="F59" s="16"/>
      <c r="G59" s="16"/>
      <c r="H59" s="49"/>
    </row>
    <row r="60" spans="1:8" x14ac:dyDescent="0.25">
      <c r="A60" s="58" t="s">
        <v>1187</v>
      </c>
      <c r="B60" s="27">
        <f>IF(ISNA(VLOOKUP(C1,HLM!1:1048576,12,0)),"",VLOOKUP(C1,HLM!1:1048576,17,0))</f>
        <v>0</v>
      </c>
      <c r="C60" s="16"/>
      <c r="D60" s="34" t="s">
        <v>65</v>
      </c>
      <c r="E60" s="93">
        <f>VLOOKUP($C$1,PPU!1:1048576,34,0)</f>
        <v>0</v>
      </c>
      <c r="F60" s="16"/>
      <c r="G60" s="16"/>
      <c r="H60" s="49"/>
    </row>
    <row r="61" spans="1:8" x14ac:dyDescent="0.25">
      <c r="A61" s="58" t="s">
        <v>1188</v>
      </c>
      <c r="B61" s="27">
        <f>IF(ISNA(VLOOKUP(C1,HLM!1:1048576,12,0)),"",VLOOKUP(C1,HLM!1:1048576,18,0))</f>
        <v>0</v>
      </c>
      <c r="C61" s="16"/>
      <c r="D61" s="34" t="s">
        <v>1215</v>
      </c>
      <c r="E61" s="93">
        <f>VLOOKUP($C$1,PPU!1:1048576,32,0)</f>
        <v>0</v>
      </c>
      <c r="F61" s="16"/>
      <c r="G61" s="16"/>
      <c r="H61" s="49"/>
    </row>
    <row r="62" spans="1:8" x14ac:dyDescent="0.25">
      <c r="A62" s="58" t="s">
        <v>1189</v>
      </c>
      <c r="B62" s="27">
        <f>IF(ISNA(VLOOKUP(C1,HLM!1:1048576,12,0)),"",VLOOKUP(C1,HLM!1:1048576,19,0))</f>
        <v>0</v>
      </c>
      <c r="C62" s="16"/>
      <c r="D62" s="38" t="s">
        <v>1227</v>
      </c>
      <c r="E62" s="93">
        <f>SUM(E55:E61)</f>
        <v>0</v>
      </c>
      <c r="F62" s="16"/>
      <c r="G62" s="16"/>
      <c r="H62" s="49"/>
    </row>
    <row r="63" spans="1:8" s="8" customFormat="1" x14ac:dyDescent="0.25">
      <c r="A63" s="58" t="s">
        <v>1190</v>
      </c>
      <c r="B63" s="27">
        <f>IF(ISNA(VLOOKUP(C1,HLM!1:1048576,12,0)),"",VLOOKUP(C1,HLM!1:1048576,20,0))</f>
        <v>0</v>
      </c>
      <c r="C63" s="97"/>
      <c r="D63" s="38" t="s">
        <v>70</v>
      </c>
      <c r="E63" s="93">
        <f>VLOOKUP($C$1,PPU!1:1048576,39,0)</f>
        <v>0</v>
      </c>
      <c r="F63" s="97"/>
      <c r="G63" s="97"/>
      <c r="H63" s="61"/>
    </row>
    <row r="64" spans="1:8" s="8" customFormat="1" x14ac:dyDescent="0.25">
      <c r="A64" s="58" t="s">
        <v>1191</v>
      </c>
      <c r="B64" s="27">
        <f>IF(ISNA(VLOOKUP(C1,HLM!1:1048576,12,0)),"",VLOOKUP(C1,HLM!1:1048576,21,0))</f>
        <v>0</v>
      </c>
      <c r="C64" s="97"/>
      <c r="D64" s="34" t="s">
        <v>1223</v>
      </c>
      <c r="E64" s="93">
        <f>VLOOKUP($C$1,PPU!1:1048576,37,0)</f>
        <v>0</v>
      </c>
      <c r="F64" s="97"/>
      <c r="G64" s="97"/>
      <c r="H64" s="61"/>
    </row>
    <row r="65" spans="1:8" s="8" customFormat="1" x14ac:dyDescent="0.25">
      <c r="A65" s="58" t="s">
        <v>1192</v>
      </c>
      <c r="B65" s="27">
        <f>IF(ISNA(VLOOKUP(C1,HLM!1:1048576,12,0)),"",VLOOKUP(C1,HLM!1:1048576,22,0))</f>
        <v>0</v>
      </c>
      <c r="C65" s="97"/>
      <c r="D65" s="34" t="s">
        <v>1224</v>
      </c>
      <c r="E65" s="93">
        <f>VLOOKUP($C$1,PPU!1:1048576,36,0)</f>
        <v>0</v>
      </c>
      <c r="F65" s="97"/>
      <c r="G65" s="97"/>
      <c r="H65" s="61"/>
    </row>
    <row r="66" spans="1:8" s="8" customFormat="1" x14ac:dyDescent="0.25">
      <c r="A66" s="58" t="s">
        <v>1193</v>
      </c>
      <c r="B66" s="27">
        <f>IF(ISNA(VLOOKUP(C1,HLM!1:1048576,12,0)),"",VLOOKUP(C1,HLM!1:1048576,23,0))</f>
        <v>0</v>
      </c>
      <c r="C66" s="97"/>
      <c r="D66" s="34" t="s">
        <v>1225</v>
      </c>
      <c r="E66" s="93">
        <f>VLOOKUP($C$1,PPU!1:1048576,35,0)</f>
        <v>0</v>
      </c>
      <c r="F66" s="97"/>
      <c r="G66" s="97"/>
      <c r="H66" s="61"/>
    </row>
    <row r="67" spans="1:8" s="8" customFormat="1" x14ac:dyDescent="0.25">
      <c r="A67" s="58" t="s">
        <v>1194</v>
      </c>
      <c r="B67" s="27">
        <f>IF(ISNA(VLOOKUP(C1,HLM!1:1048576,12,0)),"",VLOOKUP(C1,HLM!1:1048576,24,0))</f>
        <v>0</v>
      </c>
      <c r="C67" s="97"/>
      <c r="D67" s="34" t="s">
        <v>1226</v>
      </c>
      <c r="E67" s="93">
        <f>VLOOKUP($C$1,PPU!1:1048576,38,0)</f>
        <v>0</v>
      </c>
      <c r="F67" s="97"/>
      <c r="G67" s="97"/>
      <c r="H67" s="61"/>
    </row>
    <row r="68" spans="1:8" s="8" customFormat="1" x14ac:dyDescent="0.25">
      <c r="A68" s="58" t="s">
        <v>1195</v>
      </c>
      <c r="B68" s="27">
        <f>IF(ISNA(VLOOKUP(C1,HLM!1:1048576,12,0)),"",VLOOKUP(C1,HLM!1:1048576,25,0))</f>
        <v>0</v>
      </c>
      <c r="C68" s="71"/>
      <c r="D68" s="38" t="s">
        <v>1228</v>
      </c>
      <c r="E68" s="93">
        <f>SUM(E64:E67)</f>
        <v>0</v>
      </c>
      <c r="F68" s="97"/>
      <c r="G68" s="97"/>
      <c r="H68" s="61"/>
    </row>
    <row r="69" spans="1:8" s="8" customFormat="1" x14ac:dyDescent="0.25">
      <c r="A69" s="60"/>
      <c r="B69" s="35"/>
      <c r="C69" s="97"/>
      <c r="D69" s="38" t="s">
        <v>71</v>
      </c>
      <c r="E69" s="93">
        <f>VLOOKUP($C$1,PPU!1:1048576,40,0)</f>
        <v>0</v>
      </c>
      <c r="F69" s="97"/>
      <c r="G69" s="97"/>
      <c r="H69" s="61"/>
    </row>
    <row r="70" spans="1:8" s="8" customFormat="1" x14ac:dyDescent="0.25">
      <c r="A70" s="60"/>
      <c r="B70" s="35"/>
      <c r="C70" s="97"/>
      <c r="D70" s="38" t="s">
        <v>1229</v>
      </c>
      <c r="E70" s="93">
        <f>E62+E63+E68+E69</f>
        <v>0</v>
      </c>
      <c r="F70" s="97"/>
      <c r="G70" s="97"/>
      <c r="H70" s="61"/>
    </row>
    <row r="71" spans="1:8" s="8" customFormat="1" x14ac:dyDescent="0.25">
      <c r="A71" s="60"/>
      <c r="B71" s="35"/>
      <c r="C71" s="36"/>
      <c r="D71" s="37"/>
      <c r="E71" s="36"/>
      <c r="F71" s="36"/>
      <c r="G71" s="37"/>
      <c r="H71" s="61"/>
    </row>
    <row r="72" spans="1:8" ht="18" x14ac:dyDescent="0.25">
      <c r="A72" s="120" t="s">
        <v>1158</v>
      </c>
      <c r="B72" s="121"/>
      <c r="C72" s="121"/>
      <c r="D72" s="121"/>
      <c r="E72" s="121"/>
      <c r="F72" s="121"/>
      <c r="G72" s="121"/>
      <c r="H72" s="122"/>
    </row>
    <row r="73" spans="1:8" ht="15.75" thickBot="1" x14ac:dyDescent="0.3">
      <c r="A73" s="103" t="s">
        <v>1282</v>
      </c>
      <c r="B73" s="104"/>
      <c r="C73" s="104"/>
      <c r="D73" s="104"/>
      <c r="E73" s="104"/>
      <c r="F73" s="104"/>
      <c r="G73" s="104"/>
      <c r="H73" s="105"/>
    </row>
    <row r="74" spans="1:8" ht="15.75" thickBot="1" x14ac:dyDescent="0.3">
      <c r="A74" s="86" t="str">
        <f>CONCATENATE("Zonage : ",VLOOKUP(C1,PPR!1:1048576,3,0))</f>
        <v>Zonage : C</v>
      </c>
      <c r="B74" s="100" t="str">
        <f>CONCATENATE("Le parc privé potentiellement indigne est estimé en 2013 à ",100*VLOOKUP(C1,PPR!1:1048576,4,0)," %")</f>
        <v>Le parc privé potentiellement indigne est estimé en 2013 à 10,4 %</v>
      </c>
      <c r="C74" s="102"/>
      <c r="D74" s="100" t="str">
        <f>CONCATENATE(VLOOKUP($C$1,PPR!1:1048576,29,0)," logements dans parc privé")</f>
        <v>882 logements dans parc privé</v>
      </c>
      <c r="E74" s="101"/>
      <c r="F74" s="101"/>
      <c r="G74" s="101"/>
      <c r="H74" s="102"/>
    </row>
    <row r="75" spans="1:8" x14ac:dyDescent="0.25">
      <c r="A75" s="151" t="s">
        <v>1279</v>
      </c>
      <c r="B75" s="152"/>
      <c r="C75" s="80">
        <f>VLOOKUP($C$1,PPR!1:1048576,30,0)</f>
        <v>58</v>
      </c>
      <c r="D75" s="152" t="str">
        <f>"-τ de logements vacants du parc privé au 01/01/2019"</f>
        <v>-τ de logements vacants du parc privé au 01/01/2019</v>
      </c>
      <c r="E75" s="152"/>
      <c r="F75" s="152"/>
      <c r="G75" s="152"/>
      <c r="H75" s="81" t="str">
        <f>CONCATENATE(ROUND(VLOOKUP($C$1,PPR!1:1048576,33,0),1)," %")</f>
        <v>6,6 %</v>
      </c>
    </row>
    <row r="76" spans="1:8" x14ac:dyDescent="0.25">
      <c r="A76" s="153" t="s">
        <v>1280</v>
      </c>
      <c r="B76" s="154"/>
      <c r="C76" s="82">
        <f>VLOOKUP($C$1,PPR!1:1048576,31,0)</f>
        <v>35</v>
      </c>
      <c r="D76" s="154" t="str">
        <f>"-τ de logements du parc privé vacants depuis moins de deux ans au 01/01/2019"</f>
        <v>-τ de logements du parc privé vacants depuis moins de deux ans au 01/01/2019</v>
      </c>
      <c r="E76" s="154"/>
      <c r="F76" s="154"/>
      <c r="G76" s="154"/>
      <c r="H76" s="83" t="str">
        <f>CONCATENATE(ROUND(VLOOKUP($C$1,PPR!1:1048576,34,0),1)," %")</f>
        <v>4 %</v>
      </c>
    </row>
    <row r="77" spans="1:8" ht="15.75" thickBot="1" x14ac:dyDescent="0.3">
      <c r="A77" s="155" t="s">
        <v>1281</v>
      </c>
      <c r="B77" s="156"/>
      <c r="C77" s="84">
        <f>VLOOKUP($C$1,PPR!1:1048576,32,0)</f>
        <v>23</v>
      </c>
      <c r="D77" s="156" t="str">
        <f>"-τ de logements du parc privé vacants depuis deux ans ou plus au 01/01/2019"</f>
        <v>-τ de logements du parc privé vacants depuis deux ans ou plus au 01/01/2019</v>
      </c>
      <c r="E77" s="156"/>
      <c r="F77" s="156"/>
      <c r="G77" s="156"/>
      <c r="H77" s="85" t="str">
        <f>CONCATENATE(ROUND(VLOOKUP($C$1,PPR!1:1048576,35,0),1)," %")</f>
        <v>2,6 %</v>
      </c>
    </row>
    <row r="78" spans="1:8" x14ac:dyDescent="0.25">
      <c r="A78" s="103" t="s">
        <v>1283</v>
      </c>
      <c r="B78" s="104"/>
      <c r="C78" s="104"/>
      <c r="D78" s="104"/>
      <c r="E78" s="104"/>
      <c r="F78" s="104"/>
      <c r="G78" s="104"/>
      <c r="H78" s="105"/>
    </row>
    <row r="79" spans="1:8" x14ac:dyDescent="0.25">
      <c r="A79" s="143" t="s">
        <v>1218</v>
      </c>
      <c r="B79" s="144"/>
      <c r="C79" s="144"/>
      <c r="D79" s="144"/>
      <c r="E79" s="144"/>
      <c r="F79" s="144"/>
      <c r="G79" s="144"/>
      <c r="H79" s="145"/>
    </row>
    <row r="80" spans="1:8" x14ac:dyDescent="0.25">
      <c r="A80" s="62"/>
      <c r="B80" s="93">
        <v>2016</v>
      </c>
      <c r="C80" s="93">
        <v>2017</v>
      </c>
      <c r="D80" s="93">
        <v>2018</v>
      </c>
      <c r="E80" s="93">
        <v>2019</v>
      </c>
      <c r="F80" s="93">
        <v>2020</v>
      </c>
      <c r="G80" s="39" t="s">
        <v>1230</v>
      </c>
      <c r="H80" s="63" t="s">
        <v>1231</v>
      </c>
    </row>
    <row r="81" spans="1:8" x14ac:dyDescent="0.25">
      <c r="A81" s="64" t="s">
        <v>1219</v>
      </c>
      <c r="B81" s="15">
        <f>VLOOKUP($C$1,PPR!1:1048576,8,0)</f>
        <v>0</v>
      </c>
      <c r="C81" s="15">
        <f>VLOOKUP(C1,PPR!1:1048576,11,0)</f>
        <v>0</v>
      </c>
      <c r="D81" s="15">
        <f>VLOOKUP(C1,PPR!1:1048576,14,0)</f>
        <v>0</v>
      </c>
      <c r="E81" s="15">
        <f>VLOOKUP(C1,PPR!1:1048576,17,0)</f>
        <v>0</v>
      </c>
      <c r="F81" s="15">
        <f>VLOOKUP(C1,PPR!1:1048576,20,0)</f>
        <v>0</v>
      </c>
      <c r="G81" s="40">
        <f>VLOOKUP(C1,PPR!1:1048576,26,0)</f>
        <v>0</v>
      </c>
      <c r="H81" s="65">
        <f>VLOOKUP(C1,PPR!1:1048576,23,0)</f>
        <v>0</v>
      </c>
    </row>
    <row r="82" spans="1:8" x14ac:dyDescent="0.25">
      <c r="A82" s="64" t="s">
        <v>1220</v>
      </c>
      <c r="B82" s="15">
        <f>VLOOKUP(C1,PPR!1:1048576,9,0)</f>
        <v>0</v>
      </c>
      <c r="C82" s="15">
        <f>VLOOKUP(C1,PPR!1:1048576,12,0)</f>
        <v>0</v>
      </c>
      <c r="D82" s="15">
        <f>VLOOKUP(C1,PPR!1:1048576,15,0)</f>
        <v>0</v>
      </c>
      <c r="E82" s="15">
        <f>VLOOKUP(C1,PPR!1:1048576,18,0)</f>
        <v>0</v>
      </c>
      <c r="F82" s="15">
        <f>VLOOKUP(C1,PPR!1:1048576,21,0)</f>
        <v>0</v>
      </c>
      <c r="G82" s="40">
        <f>VLOOKUP(C1,PPR!1:1048576,27,0)</f>
        <v>0</v>
      </c>
      <c r="H82" s="65">
        <f>VLOOKUP(C1,PPR!1:1048576,24,0)</f>
        <v>0</v>
      </c>
    </row>
    <row r="83" spans="1:8" x14ac:dyDescent="0.25">
      <c r="A83" s="64" t="s">
        <v>1221</v>
      </c>
      <c r="B83" s="15">
        <f>VLOOKUP(C1,PPR!1:1048576,10,0)</f>
        <v>0</v>
      </c>
      <c r="C83" s="15">
        <f>VLOOKUP(C1,PPR!1:1048576,13,0)</f>
        <v>0</v>
      </c>
      <c r="D83" s="15">
        <f>VLOOKUP(C1,PPR!1:1048576,16,0)</f>
        <v>0</v>
      </c>
      <c r="E83" s="15">
        <f>VLOOKUP(C1,PPR!1:1048576,19,0)</f>
        <v>0</v>
      </c>
      <c r="F83" s="15">
        <f>VLOOKUP(C1,PPR!1:1048576,22,0)</f>
        <v>0</v>
      </c>
      <c r="G83" s="40">
        <f>VLOOKUP(C1,PPR!1:1048576,28,0)</f>
        <v>0</v>
      </c>
      <c r="H83" s="65">
        <f>VLOOKUP(C1,PPR!1:1048576,25,0)</f>
        <v>0</v>
      </c>
    </row>
    <row r="84" spans="1:8" ht="15.75" thickBot="1" x14ac:dyDescent="0.3">
      <c r="A84" s="66" t="s">
        <v>1222</v>
      </c>
      <c r="B84" s="67">
        <f>SUM(B81:B83)</f>
        <v>0</v>
      </c>
      <c r="C84" s="67">
        <f t="shared" ref="C84:H84" si="0">SUM(C81:C83)</f>
        <v>0</v>
      </c>
      <c r="D84" s="67">
        <f t="shared" si="0"/>
        <v>0</v>
      </c>
      <c r="E84" s="67">
        <f t="shared" si="0"/>
        <v>0</v>
      </c>
      <c r="F84" s="67">
        <f t="shared" si="0"/>
        <v>0</v>
      </c>
      <c r="G84" s="68">
        <f t="shared" si="0"/>
        <v>0</v>
      </c>
      <c r="H84" s="69">
        <f t="shared" si="0"/>
        <v>0</v>
      </c>
    </row>
  </sheetData>
  <sheetProtection sheet="1" objects="1" scenarios="1"/>
  <mergeCells count="54">
    <mergeCell ref="A79:H79"/>
    <mergeCell ref="A73:H73"/>
    <mergeCell ref="A72:H72"/>
    <mergeCell ref="B74:C74"/>
    <mergeCell ref="G42:H42"/>
    <mergeCell ref="F49:F52"/>
    <mergeCell ref="A43:B43"/>
    <mergeCell ref="D54:E54"/>
    <mergeCell ref="G43:H43"/>
    <mergeCell ref="A78:H78"/>
    <mergeCell ref="A75:B75"/>
    <mergeCell ref="A76:B76"/>
    <mergeCell ref="A77:B77"/>
    <mergeCell ref="D75:G75"/>
    <mergeCell ref="D77:G77"/>
    <mergeCell ref="D76:G76"/>
    <mergeCell ref="D1:H1"/>
    <mergeCell ref="E4:G4"/>
    <mergeCell ref="E5:G5"/>
    <mergeCell ref="E6:G6"/>
    <mergeCell ref="E7:G7"/>
    <mergeCell ref="A2:H2"/>
    <mergeCell ref="A3:H3"/>
    <mergeCell ref="A9:H9"/>
    <mergeCell ref="A13:H13"/>
    <mergeCell ref="A24:H24"/>
    <mergeCell ref="A35:H35"/>
    <mergeCell ref="A36:H36"/>
    <mergeCell ref="A10:H10"/>
    <mergeCell ref="C15:D15"/>
    <mergeCell ref="C22:C23"/>
    <mergeCell ref="D22:D23"/>
    <mergeCell ref="E15:G15"/>
    <mergeCell ref="F16:G16"/>
    <mergeCell ref="F17:G17"/>
    <mergeCell ref="A25:H25"/>
    <mergeCell ref="B34:E34"/>
    <mergeCell ref="B33:E33"/>
    <mergeCell ref="B32:E32"/>
    <mergeCell ref="D74:H74"/>
    <mergeCell ref="A14:H14"/>
    <mergeCell ref="D53:E53"/>
    <mergeCell ref="A42:B42"/>
    <mergeCell ref="E11:H11"/>
    <mergeCell ref="E12:H12"/>
    <mergeCell ref="B11:C11"/>
    <mergeCell ref="B12:C12"/>
    <mergeCell ref="E28:G28"/>
    <mergeCell ref="C39:D39"/>
    <mergeCell ref="A38:B38"/>
    <mergeCell ref="B31:E31"/>
    <mergeCell ref="E26:G26"/>
    <mergeCell ref="E27:G27"/>
    <mergeCell ref="E29:G29"/>
  </mergeCells>
  <pageMargins left="0.7" right="0.7" top="0.75" bottom="0.75" header="0.3" footer="0.3"/>
  <pageSetup paperSize="9" scale="46" orientation="portrait" horizontalDpi="4294967293" verticalDpi="429496729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ADM!$B$3:$B$344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4"/>
  <sheetViews>
    <sheetView workbookViewId="0">
      <pane xSplit="2" ySplit="2" topLeftCell="K308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A13" sqref="A1:XFD1048576"/>
    </sheetView>
  </sheetViews>
  <sheetFormatPr baseColWidth="10" defaultColWidth="9.140625" defaultRowHeight="15" x14ac:dyDescent="0.25"/>
  <cols>
    <col min="2" max="3" width="19.7109375" customWidth="1"/>
    <col min="4" max="4" width="11" customWidth="1"/>
    <col min="5" max="5" width="33.85546875" customWidth="1"/>
    <col min="7" max="7" width="25.85546875" customWidth="1"/>
    <col min="8" max="8" width="19.5703125" customWidth="1"/>
    <col min="9" max="9" width="35.42578125" customWidth="1"/>
    <col min="10" max="10" width="37.5703125" customWidth="1"/>
    <col min="11" max="11" width="35" customWidth="1"/>
    <col min="12" max="12" width="41.85546875" customWidth="1"/>
    <col min="13" max="13" width="16.5703125" customWidth="1"/>
    <col min="14" max="14" width="47.140625" customWidth="1"/>
    <col min="15" max="15" width="31.85546875" customWidth="1"/>
    <col min="16" max="16" width="18.7109375" customWidth="1"/>
    <col min="17" max="17" width="15.28515625" customWidth="1"/>
    <col min="18" max="18" width="21.28515625" customWidth="1"/>
  </cols>
  <sheetData>
    <row r="1" spans="1:18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</row>
    <row r="2" spans="1:18" s="2" customFormat="1" x14ac:dyDescent="0.25">
      <c r="A2" s="2" t="s">
        <v>0</v>
      </c>
      <c r="B2" s="2" t="s">
        <v>1</v>
      </c>
      <c r="C2" s="2" t="s">
        <v>0</v>
      </c>
      <c r="D2" s="2" t="s">
        <v>1133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1137</v>
      </c>
    </row>
    <row r="3" spans="1:18" x14ac:dyDescent="0.25">
      <c r="A3">
        <v>34001</v>
      </c>
      <c r="B3" t="s">
        <v>101</v>
      </c>
      <c r="C3">
        <v>34001</v>
      </c>
      <c r="D3">
        <v>787</v>
      </c>
      <c r="E3" t="s">
        <v>102</v>
      </c>
      <c r="F3">
        <v>20</v>
      </c>
      <c r="G3" t="s">
        <v>103</v>
      </c>
      <c r="H3" t="s">
        <v>104</v>
      </c>
      <c r="I3" t="s">
        <v>105</v>
      </c>
      <c r="J3" t="s">
        <v>106</v>
      </c>
      <c r="K3" t="s">
        <v>107</v>
      </c>
      <c r="L3" t="s">
        <v>108</v>
      </c>
      <c r="M3">
        <v>100258</v>
      </c>
      <c r="N3" t="s">
        <v>109</v>
      </c>
      <c r="O3" t="s">
        <v>110</v>
      </c>
      <c r="P3" t="s">
        <v>111</v>
      </c>
      <c r="Q3" t="s">
        <v>112</v>
      </c>
      <c r="R3" t="s">
        <v>113</v>
      </c>
    </row>
    <row r="4" spans="1:18" x14ac:dyDescent="0.25">
      <c r="A4">
        <v>34002</v>
      </c>
      <c r="B4" t="s">
        <v>119</v>
      </c>
      <c r="C4">
        <v>34002</v>
      </c>
      <c r="D4">
        <v>443</v>
      </c>
      <c r="E4" t="s">
        <v>120</v>
      </c>
      <c r="F4">
        <v>30</v>
      </c>
      <c r="G4" t="s">
        <v>121</v>
      </c>
      <c r="H4" t="s">
        <v>122</v>
      </c>
      <c r="I4" t="s">
        <v>106</v>
      </c>
      <c r="J4" t="s">
        <v>123</v>
      </c>
      <c r="K4" t="s">
        <v>124</v>
      </c>
      <c r="L4" t="s">
        <v>125</v>
      </c>
      <c r="M4">
        <v>100181</v>
      </c>
      <c r="N4" t="s">
        <v>126</v>
      </c>
      <c r="O4" t="s">
        <v>110</v>
      </c>
      <c r="P4" t="s">
        <v>111</v>
      </c>
      <c r="Q4" t="s">
        <v>112</v>
      </c>
      <c r="R4" t="s">
        <v>182</v>
      </c>
    </row>
    <row r="5" spans="1:18" x14ac:dyDescent="0.25">
      <c r="A5">
        <v>34003</v>
      </c>
      <c r="B5" t="s">
        <v>129</v>
      </c>
      <c r="C5">
        <v>34003</v>
      </c>
      <c r="D5">
        <v>5084</v>
      </c>
      <c r="E5" t="s">
        <v>129</v>
      </c>
      <c r="F5">
        <v>11</v>
      </c>
      <c r="G5" t="s">
        <v>130</v>
      </c>
      <c r="H5" t="s">
        <v>122</v>
      </c>
      <c r="I5" t="s">
        <v>106</v>
      </c>
      <c r="J5" t="s">
        <v>123</v>
      </c>
      <c r="K5" t="s">
        <v>131</v>
      </c>
      <c r="L5" t="s">
        <v>132</v>
      </c>
      <c r="M5">
        <v>100181</v>
      </c>
      <c r="N5" t="s">
        <v>126</v>
      </c>
      <c r="O5" t="s">
        <v>110</v>
      </c>
      <c r="P5" t="s">
        <v>111</v>
      </c>
      <c r="Q5" t="s">
        <v>133</v>
      </c>
      <c r="R5" t="s">
        <v>182</v>
      </c>
    </row>
    <row r="6" spans="1:18" x14ac:dyDescent="0.25">
      <c r="A6">
        <v>34004</v>
      </c>
      <c r="B6" t="s">
        <v>139</v>
      </c>
      <c r="C6">
        <v>34004</v>
      </c>
      <c r="D6">
        <v>1211</v>
      </c>
      <c r="E6" t="s">
        <v>120</v>
      </c>
      <c r="F6">
        <v>30</v>
      </c>
      <c r="G6" t="s">
        <v>140</v>
      </c>
      <c r="H6" t="s">
        <v>104</v>
      </c>
      <c r="I6" t="s">
        <v>105</v>
      </c>
      <c r="J6" t="s">
        <v>141</v>
      </c>
      <c r="K6" t="s">
        <v>142</v>
      </c>
      <c r="L6" t="s">
        <v>143</v>
      </c>
      <c r="M6">
        <v>100257</v>
      </c>
      <c r="N6" t="s">
        <v>144</v>
      </c>
      <c r="O6" t="s">
        <v>145</v>
      </c>
      <c r="P6" t="s">
        <v>111</v>
      </c>
      <c r="Q6" t="s">
        <v>112</v>
      </c>
      <c r="R6" t="s">
        <v>113</v>
      </c>
    </row>
    <row r="7" spans="1:18" x14ac:dyDescent="0.25">
      <c r="A7">
        <v>34005</v>
      </c>
      <c r="B7" t="s">
        <v>147</v>
      </c>
      <c r="C7">
        <v>34005</v>
      </c>
      <c r="D7">
        <v>415</v>
      </c>
      <c r="E7" t="s">
        <v>148</v>
      </c>
      <c r="F7">
        <v>20</v>
      </c>
      <c r="G7" t="s">
        <v>149</v>
      </c>
      <c r="H7" t="s">
        <v>150</v>
      </c>
      <c r="I7" t="s">
        <v>151</v>
      </c>
      <c r="J7" t="s">
        <v>152</v>
      </c>
      <c r="K7" t="s">
        <v>153</v>
      </c>
      <c r="L7" t="s">
        <v>154</v>
      </c>
      <c r="M7">
        <v>100033</v>
      </c>
      <c r="N7" t="s">
        <v>155</v>
      </c>
      <c r="O7" t="s">
        <v>156</v>
      </c>
      <c r="P7" t="s">
        <v>111</v>
      </c>
      <c r="Q7" t="s">
        <v>133</v>
      </c>
      <c r="R7" t="s">
        <v>157</v>
      </c>
    </row>
    <row r="8" spans="1:18" x14ac:dyDescent="0.25">
      <c r="A8">
        <v>34006</v>
      </c>
      <c r="B8" t="s">
        <v>158</v>
      </c>
      <c r="C8">
        <v>34006</v>
      </c>
      <c r="D8">
        <v>1115</v>
      </c>
      <c r="E8" t="s">
        <v>120</v>
      </c>
      <c r="F8">
        <v>30</v>
      </c>
      <c r="G8" t="s">
        <v>159</v>
      </c>
      <c r="H8" t="s">
        <v>104</v>
      </c>
      <c r="I8" t="s">
        <v>105</v>
      </c>
      <c r="J8" t="s">
        <v>141</v>
      </c>
      <c r="K8" t="s">
        <v>142</v>
      </c>
      <c r="L8" t="s">
        <v>143</v>
      </c>
      <c r="M8">
        <v>100257</v>
      </c>
      <c r="N8" t="s">
        <v>144</v>
      </c>
      <c r="O8" t="s">
        <v>145</v>
      </c>
      <c r="P8" t="s">
        <v>111</v>
      </c>
      <c r="Q8" t="s">
        <v>133</v>
      </c>
      <c r="R8" t="s">
        <v>113</v>
      </c>
    </row>
    <row r="9" spans="1:18" x14ac:dyDescent="0.25">
      <c r="A9">
        <v>34007</v>
      </c>
      <c r="B9" t="s">
        <v>161</v>
      </c>
      <c r="C9">
        <v>34007</v>
      </c>
      <c r="D9">
        <v>1279</v>
      </c>
      <c r="E9" t="s">
        <v>120</v>
      </c>
      <c r="F9">
        <v>30</v>
      </c>
      <c r="G9" t="s">
        <v>162</v>
      </c>
      <c r="H9" t="s">
        <v>104</v>
      </c>
      <c r="I9" t="s">
        <v>105</v>
      </c>
      <c r="J9" t="s">
        <v>141</v>
      </c>
      <c r="K9" t="s">
        <v>142</v>
      </c>
      <c r="L9" t="s">
        <v>143</v>
      </c>
      <c r="M9">
        <v>100257</v>
      </c>
      <c r="N9" t="s">
        <v>144</v>
      </c>
      <c r="O9" t="s">
        <v>145</v>
      </c>
      <c r="P9" t="s">
        <v>111</v>
      </c>
      <c r="Q9" t="s">
        <v>133</v>
      </c>
      <c r="R9" t="s">
        <v>113</v>
      </c>
    </row>
    <row r="10" spans="1:18" x14ac:dyDescent="0.25">
      <c r="A10">
        <v>34008</v>
      </c>
      <c r="B10" t="s">
        <v>163</v>
      </c>
      <c r="C10">
        <v>34008</v>
      </c>
      <c r="D10">
        <v>2050</v>
      </c>
      <c r="E10" t="s">
        <v>164</v>
      </c>
      <c r="F10">
        <v>12</v>
      </c>
      <c r="G10" t="s">
        <v>165</v>
      </c>
      <c r="H10" t="s">
        <v>104</v>
      </c>
      <c r="I10" t="s">
        <v>105</v>
      </c>
      <c r="J10" t="s">
        <v>166</v>
      </c>
      <c r="K10" t="s">
        <v>167</v>
      </c>
      <c r="L10" t="s">
        <v>168</v>
      </c>
      <c r="M10">
        <v>100249</v>
      </c>
      <c r="N10" t="s">
        <v>169</v>
      </c>
      <c r="O10" t="s">
        <v>110</v>
      </c>
      <c r="P10" t="s">
        <v>111</v>
      </c>
      <c r="Q10" t="s">
        <v>133</v>
      </c>
      <c r="R10" t="s">
        <v>113</v>
      </c>
    </row>
    <row r="11" spans="1:18" x14ac:dyDescent="0.25">
      <c r="A11">
        <v>34009</v>
      </c>
      <c r="B11" t="s">
        <v>171</v>
      </c>
      <c r="C11">
        <v>34009</v>
      </c>
      <c r="D11">
        <v>1750</v>
      </c>
      <c r="E11" t="s">
        <v>102</v>
      </c>
      <c r="F11">
        <v>20</v>
      </c>
      <c r="G11" t="s">
        <v>172</v>
      </c>
      <c r="H11" t="s">
        <v>104</v>
      </c>
      <c r="I11" t="s">
        <v>106</v>
      </c>
      <c r="J11" t="s">
        <v>106</v>
      </c>
      <c r="K11" t="s">
        <v>107</v>
      </c>
      <c r="L11" t="s">
        <v>108</v>
      </c>
      <c r="M11">
        <v>100002</v>
      </c>
      <c r="N11" t="s">
        <v>173</v>
      </c>
      <c r="O11" t="s">
        <v>110</v>
      </c>
      <c r="P11" t="s">
        <v>111</v>
      </c>
      <c r="Q11" t="s">
        <v>112</v>
      </c>
      <c r="R11" t="s">
        <v>157</v>
      </c>
    </row>
    <row r="12" spans="1:18" x14ac:dyDescent="0.25">
      <c r="A12">
        <v>34010</v>
      </c>
      <c r="B12" t="s">
        <v>175</v>
      </c>
      <c r="C12">
        <v>34010</v>
      </c>
      <c r="D12">
        <v>3039</v>
      </c>
      <c r="E12" t="s">
        <v>148</v>
      </c>
      <c r="F12">
        <v>20</v>
      </c>
      <c r="G12" t="s">
        <v>176</v>
      </c>
      <c r="H12" t="s">
        <v>122</v>
      </c>
      <c r="I12" t="s">
        <v>151</v>
      </c>
      <c r="J12" t="s">
        <v>177</v>
      </c>
      <c r="K12" t="s">
        <v>178</v>
      </c>
      <c r="L12" t="s">
        <v>179</v>
      </c>
      <c r="M12">
        <v>100031</v>
      </c>
      <c r="N12" t="s">
        <v>180</v>
      </c>
      <c r="O12" t="s">
        <v>181</v>
      </c>
      <c r="P12" t="s">
        <v>111</v>
      </c>
      <c r="Q12" t="s">
        <v>112</v>
      </c>
      <c r="R12" t="s">
        <v>182</v>
      </c>
    </row>
    <row r="13" spans="1:18" x14ac:dyDescent="0.25">
      <c r="A13">
        <v>34011</v>
      </c>
      <c r="B13" t="s">
        <v>185</v>
      </c>
      <c r="C13">
        <v>34011</v>
      </c>
      <c r="D13">
        <v>659</v>
      </c>
      <c r="E13" t="s">
        <v>148</v>
      </c>
      <c r="F13">
        <v>20</v>
      </c>
      <c r="G13" t="s">
        <v>186</v>
      </c>
      <c r="H13" t="s">
        <v>122</v>
      </c>
      <c r="I13" t="s">
        <v>151</v>
      </c>
      <c r="J13" t="s">
        <v>177</v>
      </c>
      <c r="K13" t="s">
        <v>178</v>
      </c>
      <c r="L13" t="s">
        <v>179</v>
      </c>
      <c r="M13">
        <v>100031</v>
      </c>
      <c r="N13" t="s">
        <v>180</v>
      </c>
      <c r="O13" t="s">
        <v>181</v>
      </c>
      <c r="P13" t="s">
        <v>111</v>
      </c>
      <c r="Q13" t="s">
        <v>133</v>
      </c>
      <c r="R13" t="s">
        <v>182</v>
      </c>
    </row>
    <row r="14" spans="1:18" x14ac:dyDescent="0.25">
      <c r="A14">
        <v>34012</v>
      </c>
      <c r="B14" t="s">
        <v>187</v>
      </c>
      <c r="C14">
        <v>34012</v>
      </c>
      <c r="D14">
        <v>5066</v>
      </c>
      <c r="E14" t="s">
        <v>148</v>
      </c>
      <c r="F14">
        <v>20</v>
      </c>
      <c r="G14" t="s">
        <v>188</v>
      </c>
      <c r="H14" t="s">
        <v>122</v>
      </c>
      <c r="I14" t="s">
        <v>151</v>
      </c>
      <c r="J14" t="s">
        <v>177</v>
      </c>
      <c r="K14" t="s">
        <v>178</v>
      </c>
      <c r="L14" t="s">
        <v>179</v>
      </c>
      <c r="M14">
        <v>100031</v>
      </c>
      <c r="N14" t="s">
        <v>180</v>
      </c>
      <c r="O14" t="s">
        <v>181</v>
      </c>
      <c r="P14" t="s">
        <v>111</v>
      </c>
      <c r="Q14" t="s">
        <v>112</v>
      </c>
      <c r="R14" t="s">
        <v>182</v>
      </c>
    </row>
    <row r="15" spans="1:18" x14ac:dyDescent="0.25">
      <c r="A15">
        <v>34013</v>
      </c>
      <c r="B15" t="s">
        <v>189</v>
      </c>
      <c r="C15">
        <v>34013</v>
      </c>
      <c r="D15">
        <v>1618</v>
      </c>
      <c r="E15" t="s">
        <v>148</v>
      </c>
      <c r="F15">
        <v>20</v>
      </c>
      <c r="G15" t="s">
        <v>190</v>
      </c>
      <c r="H15" t="s">
        <v>122</v>
      </c>
      <c r="I15" t="s">
        <v>151</v>
      </c>
      <c r="J15" t="s">
        <v>177</v>
      </c>
      <c r="K15" t="s">
        <v>167</v>
      </c>
      <c r="L15" t="s">
        <v>168</v>
      </c>
      <c r="M15">
        <v>100004</v>
      </c>
      <c r="N15" t="s">
        <v>191</v>
      </c>
      <c r="O15" t="s">
        <v>181</v>
      </c>
      <c r="P15" t="s">
        <v>111</v>
      </c>
      <c r="Q15" t="s">
        <v>133</v>
      </c>
      <c r="R15" t="s">
        <v>157</v>
      </c>
    </row>
    <row r="16" spans="1:18" x14ac:dyDescent="0.25">
      <c r="A16">
        <v>34014</v>
      </c>
      <c r="B16" t="s">
        <v>192</v>
      </c>
      <c r="C16">
        <v>34014</v>
      </c>
      <c r="D16">
        <v>1927</v>
      </c>
      <c r="E16" t="s">
        <v>148</v>
      </c>
      <c r="F16">
        <v>20</v>
      </c>
      <c r="G16" t="s">
        <v>193</v>
      </c>
      <c r="H16" t="s">
        <v>150</v>
      </c>
      <c r="I16" t="s">
        <v>151</v>
      </c>
      <c r="J16" t="s">
        <v>152</v>
      </c>
      <c r="K16" t="s">
        <v>194</v>
      </c>
      <c r="L16" t="s">
        <v>195</v>
      </c>
      <c r="M16">
        <v>100235</v>
      </c>
      <c r="N16" t="s">
        <v>196</v>
      </c>
      <c r="O16" t="s">
        <v>110</v>
      </c>
      <c r="P16" t="s">
        <v>111</v>
      </c>
      <c r="Q16" t="s">
        <v>112</v>
      </c>
      <c r="R16" t="s">
        <v>182</v>
      </c>
    </row>
    <row r="17" spans="1:18" x14ac:dyDescent="0.25">
      <c r="A17">
        <v>34015</v>
      </c>
      <c r="B17" t="s">
        <v>198</v>
      </c>
      <c r="C17">
        <v>34015</v>
      </c>
      <c r="D17">
        <v>833</v>
      </c>
      <c r="E17" t="s">
        <v>120</v>
      </c>
      <c r="F17">
        <v>30</v>
      </c>
      <c r="G17" t="s">
        <v>199</v>
      </c>
      <c r="H17" t="s">
        <v>104</v>
      </c>
      <c r="I17" t="s">
        <v>105</v>
      </c>
      <c r="J17" t="s">
        <v>141</v>
      </c>
      <c r="K17" t="s">
        <v>142</v>
      </c>
      <c r="L17" t="s">
        <v>143</v>
      </c>
      <c r="M17">
        <v>100248</v>
      </c>
      <c r="N17" t="s">
        <v>200</v>
      </c>
      <c r="O17" t="s">
        <v>145</v>
      </c>
      <c r="P17" t="s">
        <v>111</v>
      </c>
      <c r="Q17" t="s">
        <v>112</v>
      </c>
      <c r="R17" t="s">
        <v>113</v>
      </c>
    </row>
    <row r="18" spans="1:18" x14ac:dyDescent="0.25">
      <c r="A18">
        <v>34016</v>
      </c>
      <c r="B18" t="s">
        <v>201</v>
      </c>
      <c r="C18">
        <v>34016</v>
      </c>
      <c r="D18">
        <v>5845</v>
      </c>
      <c r="E18" t="s">
        <v>148</v>
      </c>
      <c r="F18">
        <v>20</v>
      </c>
      <c r="G18" t="s">
        <v>202</v>
      </c>
      <c r="H18" t="s">
        <v>122</v>
      </c>
      <c r="I18" t="s">
        <v>151</v>
      </c>
      <c r="J18" t="s">
        <v>177</v>
      </c>
      <c r="K18" t="s">
        <v>178</v>
      </c>
      <c r="L18" t="s">
        <v>179</v>
      </c>
      <c r="M18">
        <v>100031</v>
      </c>
      <c r="N18" t="s">
        <v>180</v>
      </c>
      <c r="O18" t="s">
        <v>181</v>
      </c>
      <c r="P18" t="s">
        <v>111</v>
      </c>
      <c r="Q18" t="s">
        <v>112</v>
      </c>
      <c r="R18" t="s">
        <v>182</v>
      </c>
    </row>
    <row r="19" spans="1:18" x14ac:dyDescent="0.25">
      <c r="A19">
        <v>34017</v>
      </c>
      <c r="B19" t="s">
        <v>203</v>
      </c>
      <c r="C19">
        <v>34017</v>
      </c>
      <c r="D19">
        <v>737</v>
      </c>
      <c r="E19" t="s">
        <v>204</v>
      </c>
      <c r="F19">
        <v>20</v>
      </c>
      <c r="G19" t="s">
        <v>205</v>
      </c>
      <c r="H19" t="s">
        <v>122</v>
      </c>
      <c r="I19" t="s">
        <v>106</v>
      </c>
      <c r="J19" t="s">
        <v>123</v>
      </c>
      <c r="K19" t="s">
        <v>124</v>
      </c>
      <c r="L19" t="s">
        <v>125</v>
      </c>
      <c r="M19">
        <v>100181</v>
      </c>
      <c r="N19" t="s">
        <v>126</v>
      </c>
      <c r="O19" t="s">
        <v>110</v>
      </c>
      <c r="P19" t="s">
        <v>111</v>
      </c>
      <c r="Q19" t="s">
        <v>112</v>
      </c>
      <c r="R19" t="s">
        <v>182</v>
      </c>
    </row>
    <row r="20" spans="1:18" x14ac:dyDescent="0.25">
      <c r="A20">
        <v>34018</v>
      </c>
      <c r="B20" t="s">
        <v>206</v>
      </c>
      <c r="C20">
        <v>34018</v>
      </c>
      <c r="D20">
        <v>1166</v>
      </c>
      <c r="E20" t="s">
        <v>102</v>
      </c>
      <c r="F20">
        <v>20</v>
      </c>
      <c r="G20" t="s">
        <v>207</v>
      </c>
      <c r="H20" t="s">
        <v>104</v>
      </c>
      <c r="I20" t="s">
        <v>105</v>
      </c>
      <c r="J20" t="s">
        <v>106</v>
      </c>
      <c r="K20" t="s">
        <v>208</v>
      </c>
      <c r="L20" t="s">
        <v>209</v>
      </c>
      <c r="M20">
        <v>100258</v>
      </c>
      <c r="N20" t="s">
        <v>109</v>
      </c>
      <c r="O20" t="s">
        <v>110</v>
      </c>
      <c r="P20" t="s">
        <v>111</v>
      </c>
      <c r="Q20" t="s">
        <v>112</v>
      </c>
      <c r="R20" t="s">
        <v>113</v>
      </c>
    </row>
    <row r="21" spans="1:18" x14ac:dyDescent="0.25">
      <c r="A21">
        <v>34019</v>
      </c>
      <c r="B21" t="s">
        <v>210</v>
      </c>
      <c r="C21">
        <v>34019</v>
      </c>
      <c r="D21">
        <v>6215</v>
      </c>
      <c r="E21" t="s">
        <v>120</v>
      </c>
      <c r="F21">
        <v>30</v>
      </c>
      <c r="G21" t="s">
        <v>211</v>
      </c>
      <c r="H21" t="s">
        <v>104</v>
      </c>
      <c r="I21" t="s">
        <v>105</v>
      </c>
      <c r="J21" t="s">
        <v>166</v>
      </c>
      <c r="K21" t="s">
        <v>167</v>
      </c>
      <c r="L21" t="s">
        <v>168</v>
      </c>
      <c r="M21">
        <v>100249</v>
      </c>
      <c r="N21" t="s">
        <v>169</v>
      </c>
      <c r="O21" t="s">
        <v>145</v>
      </c>
      <c r="P21" t="s">
        <v>111</v>
      </c>
      <c r="Q21" t="s">
        <v>133</v>
      </c>
      <c r="R21" t="s">
        <v>113</v>
      </c>
    </row>
    <row r="22" spans="1:18" x14ac:dyDescent="0.25">
      <c r="A22">
        <v>34020</v>
      </c>
      <c r="B22" t="s">
        <v>212</v>
      </c>
      <c r="C22">
        <v>34020</v>
      </c>
      <c r="D22">
        <v>1431</v>
      </c>
      <c r="E22" t="s">
        <v>120</v>
      </c>
      <c r="F22">
        <v>30</v>
      </c>
      <c r="G22" t="s">
        <v>213</v>
      </c>
      <c r="H22" t="s">
        <v>104</v>
      </c>
      <c r="I22" t="s">
        <v>105</v>
      </c>
      <c r="J22" t="s">
        <v>141</v>
      </c>
      <c r="K22" t="s">
        <v>142</v>
      </c>
      <c r="L22" t="s">
        <v>143</v>
      </c>
      <c r="M22">
        <v>100257</v>
      </c>
      <c r="N22" t="s">
        <v>144</v>
      </c>
      <c r="O22" t="s">
        <v>145</v>
      </c>
      <c r="P22" t="s">
        <v>111</v>
      </c>
      <c r="Q22" t="s">
        <v>133</v>
      </c>
      <c r="R22" t="s">
        <v>113</v>
      </c>
    </row>
    <row r="23" spans="1:18" x14ac:dyDescent="0.25">
      <c r="A23">
        <v>34021</v>
      </c>
      <c r="B23" t="s">
        <v>214</v>
      </c>
      <c r="C23">
        <v>34021</v>
      </c>
      <c r="D23">
        <v>2131</v>
      </c>
      <c r="E23" t="s">
        <v>120</v>
      </c>
      <c r="F23">
        <v>30</v>
      </c>
      <c r="G23" t="s">
        <v>215</v>
      </c>
      <c r="H23" t="s">
        <v>104</v>
      </c>
      <c r="I23" t="s">
        <v>105</v>
      </c>
      <c r="J23" t="s">
        <v>141</v>
      </c>
      <c r="K23" t="s">
        <v>142</v>
      </c>
      <c r="L23" t="s">
        <v>143</v>
      </c>
      <c r="M23">
        <v>100248</v>
      </c>
      <c r="N23" t="s">
        <v>200</v>
      </c>
      <c r="O23" t="s">
        <v>145</v>
      </c>
      <c r="P23" t="s">
        <v>111</v>
      </c>
      <c r="Q23" t="s">
        <v>133</v>
      </c>
      <c r="R23" t="s">
        <v>113</v>
      </c>
    </row>
    <row r="24" spans="1:18" x14ac:dyDescent="0.25">
      <c r="A24">
        <v>34022</v>
      </c>
      <c r="B24" t="s">
        <v>216</v>
      </c>
      <c r="C24">
        <v>34022</v>
      </c>
      <c r="D24">
        <v>770</v>
      </c>
      <c r="E24" t="s">
        <v>148</v>
      </c>
      <c r="F24">
        <v>20</v>
      </c>
      <c r="G24" t="s">
        <v>217</v>
      </c>
      <c r="H24" t="s">
        <v>150</v>
      </c>
      <c r="I24" t="s">
        <v>218</v>
      </c>
      <c r="J24" t="s">
        <v>219</v>
      </c>
      <c r="K24" t="s">
        <v>220</v>
      </c>
      <c r="L24" t="s">
        <v>221</v>
      </c>
      <c r="M24">
        <v>100253</v>
      </c>
      <c r="N24" t="s">
        <v>222</v>
      </c>
      <c r="O24" t="s">
        <v>110</v>
      </c>
      <c r="P24" t="s">
        <v>157</v>
      </c>
      <c r="Q24" t="s">
        <v>133</v>
      </c>
      <c r="R24" t="s">
        <v>223</v>
      </c>
    </row>
    <row r="25" spans="1:18" x14ac:dyDescent="0.25">
      <c r="A25">
        <v>34023</v>
      </c>
      <c r="B25" t="s">
        <v>227</v>
      </c>
      <c r="C25">
        <v>34023</v>
      </c>
      <c r="D25">
        <v>870</v>
      </c>
      <c r="E25" t="s">
        <v>148</v>
      </c>
      <c r="F25">
        <v>20</v>
      </c>
      <c r="G25" t="s">
        <v>228</v>
      </c>
      <c r="H25" t="s">
        <v>122</v>
      </c>
      <c r="I25" t="s">
        <v>229</v>
      </c>
      <c r="J25" t="s">
        <v>123</v>
      </c>
      <c r="K25" t="s">
        <v>230</v>
      </c>
      <c r="L25" t="s">
        <v>231</v>
      </c>
      <c r="M25">
        <v>100259</v>
      </c>
      <c r="N25" t="s">
        <v>232</v>
      </c>
      <c r="O25" t="s">
        <v>110</v>
      </c>
      <c r="P25" t="s">
        <v>111</v>
      </c>
      <c r="Q25" t="s">
        <v>133</v>
      </c>
      <c r="R25" t="s">
        <v>223</v>
      </c>
    </row>
    <row r="26" spans="1:18" x14ac:dyDescent="0.25">
      <c r="A26">
        <v>34024</v>
      </c>
      <c r="B26" t="s">
        <v>237</v>
      </c>
      <c r="C26">
        <v>34024</v>
      </c>
      <c r="D26">
        <v>688</v>
      </c>
      <c r="E26" t="s">
        <v>148</v>
      </c>
      <c r="F26">
        <v>20</v>
      </c>
      <c r="G26" t="s">
        <v>238</v>
      </c>
      <c r="H26" t="s">
        <v>122</v>
      </c>
      <c r="I26" t="s">
        <v>229</v>
      </c>
      <c r="J26" t="s">
        <v>123</v>
      </c>
      <c r="K26" t="s">
        <v>230</v>
      </c>
      <c r="L26" t="s">
        <v>231</v>
      </c>
      <c r="M26">
        <v>100259</v>
      </c>
      <c r="N26" t="s">
        <v>232</v>
      </c>
      <c r="O26" t="s">
        <v>110</v>
      </c>
      <c r="P26" t="s">
        <v>111</v>
      </c>
      <c r="Q26" t="s">
        <v>112</v>
      </c>
      <c r="R26" t="s">
        <v>223</v>
      </c>
    </row>
    <row r="27" spans="1:18" x14ac:dyDescent="0.25">
      <c r="A27">
        <v>34025</v>
      </c>
      <c r="B27" t="s">
        <v>241</v>
      </c>
      <c r="C27">
        <v>34025</v>
      </c>
      <c r="D27">
        <v>685</v>
      </c>
      <c r="E27" t="s">
        <v>102</v>
      </c>
      <c r="F27">
        <v>20</v>
      </c>
      <c r="G27" t="s">
        <v>242</v>
      </c>
      <c r="H27" t="s">
        <v>104</v>
      </c>
      <c r="I27" t="s">
        <v>106</v>
      </c>
      <c r="J27" t="s">
        <v>106</v>
      </c>
      <c r="K27" t="s">
        <v>243</v>
      </c>
      <c r="L27" t="s">
        <v>244</v>
      </c>
      <c r="M27">
        <v>100002</v>
      </c>
      <c r="N27" t="s">
        <v>173</v>
      </c>
      <c r="O27" t="s">
        <v>110</v>
      </c>
      <c r="P27" t="s">
        <v>111</v>
      </c>
      <c r="Q27" t="s">
        <v>112</v>
      </c>
      <c r="R27" t="s">
        <v>157</v>
      </c>
    </row>
    <row r="28" spans="1:18" x14ac:dyDescent="0.25">
      <c r="A28">
        <v>34026</v>
      </c>
      <c r="B28" t="s">
        <v>248</v>
      </c>
      <c r="C28">
        <v>34026</v>
      </c>
      <c r="D28">
        <v>607</v>
      </c>
      <c r="E28" t="s">
        <v>249</v>
      </c>
      <c r="F28">
        <v>20</v>
      </c>
      <c r="G28" t="s">
        <v>250</v>
      </c>
      <c r="H28" t="s">
        <v>104</v>
      </c>
      <c r="I28" t="s">
        <v>105</v>
      </c>
      <c r="J28" t="s">
        <v>141</v>
      </c>
      <c r="K28" t="s">
        <v>142</v>
      </c>
      <c r="L28" t="s">
        <v>143</v>
      </c>
      <c r="M28">
        <v>100257</v>
      </c>
      <c r="N28" t="s">
        <v>144</v>
      </c>
      <c r="O28" t="s">
        <v>145</v>
      </c>
      <c r="P28" t="s">
        <v>111</v>
      </c>
      <c r="Q28" t="s">
        <v>133</v>
      </c>
      <c r="R28" t="s">
        <v>113</v>
      </c>
    </row>
    <row r="29" spans="1:18" x14ac:dyDescent="0.25">
      <c r="A29">
        <v>34027</v>
      </c>
      <c r="B29" t="s">
        <v>251</v>
      </c>
      <c r="C29">
        <v>34027</v>
      </c>
      <c r="D29">
        <v>786</v>
      </c>
      <c r="E29" t="s">
        <v>148</v>
      </c>
      <c r="F29">
        <v>20</v>
      </c>
      <c r="G29" t="s">
        <v>252</v>
      </c>
      <c r="H29" t="s">
        <v>150</v>
      </c>
      <c r="I29" t="s">
        <v>218</v>
      </c>
      <c r="J29" t="s">
        <v>219</v>
      </c>
      <c r="K29" t="s">
        <v>220</v>
      </c>
      <c r="L29" t="s">
        <v>221</v>
      </c>
      <c r="M29">
        <v>100253</v>
      </c>
      <c r="N29" t="s">
        <v>222</v>
      </c>
      <c r="O29" t="s">
        <v>110</v>
      </c>
      <c r="P29" t="s">
        <v>111</v>
      </c>
      <c r="Q29" t="s">
        <v>133</v>
      </c>
      <c r="R29" t="s">
        <v>223</v>
      </c>
    </row>
    <row r="30" spans="1:18" x14ac:dyDescent="0.25">
      <c r="A30">
        <v>34028</v>
      </c>
      <c r="B30" t="s">
        <v>164</v>
      </c>
      <c r="C30">
        <v>34028</v>
      </c>
      <c r="D30">
        <v>2812</v>
      </c>
      <c r="E30" t="s">
        <v>164</v>
      </c>
      <c r="F30">
        <v>11</v>
      </c>
      <c r="G30" t="s">
        <v>255</v>
      </c>
      <c r="H30" t="s">
        <v>104</v>
      </c>
      <c r="I30" t="s">
        <v>105</v>
      </c>
      <c r="J30" t="s">
        <v>166</v>
      </c>
      <c r="K30" t="s">
        <v>167</v>
      </c>
      <c r="L30" t="s">
        <v>168</v>
      </c>
      <c r="M30">
        <v>100249</v>
      </c>
      <c r="N30" t="s">
        <v>169</v>
      </c>
      <c r="O30" t="s">
        <v>145</v>
      </c>
      <c r="P30" t="s">
        <v>111</v>
      </c>
      <c r="Q30" t="s">
        <v>133</v>
      </c>
      <c r="R30" t="s">
        <v>113</v>
      </c>
    </row>
    <row r="31" spans="1:18" x14ac:dyDescent="0.25">
      <c r="A31">
        <v>34029</v>
      </c>
      <c r="B31" t="s">
        <v>257</v>
      </c>
      <c r="C31">
        <v>34029</v>
      </c>
      <c r="D31">
        <v>415</v>
      </c>
      <c r="E31" t="s">
        <v>148</v>
      </c>
      <c r="F31">
        <v>20</v>
      </c>
      <c r="G31" t="s">
        <v>258</v>
      </c>
      <c r="H31" t="s">
        <v>122</v>
      </c>
      <c r="I31" t="s">
        <v>151</v>
      </c>
      <c r="J31" t="s">
        <v>177</v>
      </c>
      <c r="K31" t="s">
        <v>178</v>
      </c>
      <c r="L31" t="s">
        <v>179</v>
      </c>
      <c r="M31">
        <v>100031</v>
      </c>
      <c r="N31" t="s">
        <v>180</v>
      </c>
      <c r="O31" t="s">
        <v>181</v>
      </c>
      <c r="P31" t="s">
        <v>111</v>
      </c>
      <c r="Q31" t="s">
        <v>112</v>
      </c>
      <c r="R31" t="s">
        <v>182</v>
      </c>
    </row>
    <row r="32" spans="1:18" x14ac:dyDescent="0.25">
      <c r="A32">
        <v>34030</v>
      </c>
      <c r="B32" t="s">
        <v>259</v>
      </c>
      <c r="C32">
        <v>34030</v>
      </c>
      <c r="D32">
        <v>1128</v>
      </c>
      <c r="E32" t="s">
        <v>120</v>
      </c>
      <c r="F32">
        <v>30</v>
      </c>
      <c r="G32" t="s">
        <v>260</v>
      </c>
      <c r="H32" t="s">
        <v>104</v>
      </c>
      <c r="I32" t="s">
        <v>105</v>
      </c>
      <c r="J32" t="s">
        <v>261</v>
      </c>
      <c r="K32" t="s">
        <v>142</v>
      </c>
      <c r="L32" t="s">
        <v>143</v>
      </c>
      <c r="M32">
        <v>100257</v>
      </c>
      <c r="N32" t="s">
        <v>144</v>
      </c>
      <c r="O32" t="s">
        <v>145</v>
      </c>
      <c r="P32" t="s">
        <v>111</v>
      </c>
      <c r="Q32" t="s">
        <v>112</v>
      </c>
      <c r="R32" t="s">
        <v>113</v>
      </c>
    </row>
    <row r="33" spans="1:18" x14ac:dyDescent="0.25">
      <c r="A33">
        <v>34031</v>
      </c>
      <c r="B33" t="s">
        <v>262</v>
      </c>
      <c r="C33">
        <v>34031</v>
      </c>
      <c r="D33">
        <v>2790</v>
      </c>
      <c r="E33" t="s">
        <v>129</v>
      </c>
      <c r="F33">
        <v>20</v>
      </c>
      <c r="G33" t="s">
        <v>263</v>
      </c>
      <c r="H33" t="s">
        <v>122</v>
      </c>
      <c r="I33" t="s">
        <v>106</v>
      </c>
      <c r="J33" t="s">
        <v>123</v>
      </c>
      <c r="K33" t="s">
        <v>131</v>
      </c>
      <c r="L33" t="s">
        <v>132</v>
      </c>
      <c r="M33">
        <v>100181</v>
      </c>
      <c r="N33" t="s">
        <v>126</v>
      </c>
      <c r="O33" t="s">
        <v>110</v>
      </c>
      <c r="P33" t="s">
        <v>111</v>
      </c>
      <c r="Q33" t="s">
        <v>112</v>
      </c>
      <c r="R33" t="s">
        <v>182</v>
      </c>
    </row>
    <row r="34" spans="1:18" x14ac:dyDescent="0.25">
      <c r="A34">
        <v>34032</v>
      </c>
      <c r="B34" t="s">
        <v>102</v>
      </c>
      <c r="C34">
        <v>34032</v>
      </c>
      <c r="D34">
        <v>9568</v>
      </c>
      <c r="E34" t="s">
        <v>102</v>
      </c>
      <c r="F34">
        <v>11</v>
      </c>
      <c r="G34" t="s">
        <v>267</v>
      </c>
      <c r="H34" t="s">
        <v>104</v>
      </c>
      <c r="I34" t="s">
        <v>106</v>
      </c>
      <c r="J34" t="s">
        <v>106</v>
      </c>
      <c r="K34" t="s">
        <v>268</v>
      </c>
      <c r="L34">
        <v>0</v>
      </c>
      <c r="M34">
        <v>100002</v>
      </c>
      <c r="N34" t="s">
        <v>173</v>
      </c>
      <c r="O34" t="s">
        <v>110</v>
      </c>
      <c r="P34" t="s">
        <v>157</v>
      </c>
      <c r="Q34" t="s">
        <v>133</v>
      </c>
      <c r="R34" t="s">
        <v>157</v>
      </c>
    </row>
    <row r="35" spans="1:18" x14ac:dyDescent="0.25">
      <c r="A35">
        <v>34033</v>
      </c>
      <c r="B35" t="s">
        <v>274</v>
      </c>
      <c r="C35">
        <v>34033</v>
      </c>
      <c r="D35">
        <v>752</v>
      </c>
      <c r="E35" t="s">
        <v>148</v>
      </c>
      <c r="F35">
        <v>20</v>
      </c>
      <c r="G35" t="s">
        <v>275</v>
      </c>
      <c r="H35" t="s">
        <v>150</v>
      </c>
      <c r="I35" t="s">
        <v>276</v>
      </c>
      <c r="J35" t="s">
        <v>276</v>
      </c>
      <c r="K35" t="s">
        <v>277</v>
      </c>
      <c r="L35" t="s">
        <v>278</v>
      </c>
      <c r="M35">
        <v>100017</v>
      </c>
      <c r="N35" t="s">
        <v>279</v>
      </c>
      <c r="O35" t="s">
        <v>110</v>
      </c>
      <c r="P35" t="s">
        <v>111</v>
      </c>
      <c r="Q35" t="s">
        <v>112</v>
      </c>
      <c r="R35" t="s">
        <v>182</v>
      </c>
    </row>
    <row r="36" spans="1:18" x14ac:dyDescent="0.25">
      <c r="A36">
        <v>34034</v>
      </c>
      <c r="B36" t="s">
        <v>280</v>
      </c>
      <c r="C36">
        <v>34034</v>
      </c>
      <c r="D36">
        <v>1743</v>
      </c>
      <c r="E36" t="s">
        <v>120</v>
      </c>
      <c r="F36">
        <v>30</v>
      </c>
      <c r="G36" t="s">
        <v>281</v>
      </c>
      <c r="H36" t="s">
        <v>104</v>
      </c>
      <c r="I36" t="s">
        <v>105</v>
      </c>
      <c r="J36" t="s">
        <v>261</v>
      </c>
      <c r="K36" t="s">
        <v>142</v>
      </c>
      <c r="L36" t="s">
        <v>143</v>
      </c>
      <c r="M36">
        <v>100257</v>
      </c>
      <c r="N36" t="s">
        <v>144</v>
      </c>
      <c r="O36" t="s">
        <v>145</v>
      </c>
      <c r="P36" t="s">
        <v>111</v>
      </c>
      <c r="Q36" t="s">
        <v>133</v>
      </c>
      <c r="R36" t="s">
        <v>113</v>
      </c>
    </row>
    <row r="37" spans="1:18" x14ac:dyDescent="0.25">
      <c r="A37">
        <v>34035</v>
      </c>
      <c r="B37" t="s">
        <v>282</v>
      </c>
      <c r="C37">
        <v>34035</v>
      </c>
      <c r="D37">
        <v>2445</v>
      </c>
      <c r="E37" t="s">
        <v>148</v>
      </c>
      <c r="F37">
        <v>20</v>
      </c>
      <c r="G37" t="s">
        <v>283</v>
      </c>
      <c r="H37" t="s">
        <v>122</v>
      </c>
      <c r="I37" t="s">
        <v>151</v>
      </c>
      <c r="J37" t="s">
        <v>177</v>
      </c>
      <c r="K37" t="s">
        <v>178</v>
      </c>
      <c r="L37" t="s">
        <v>179</v>
      </c>
      <c r="M37">
        <v>100031</v>
      </c>
      <c r="N37" t="s">
        <v>180</v>
      </c>
      <c r="O37" t="s">
        <v>181</v>
      </c>
      <c r="P37" t="s">
        <v>111</v>
      </c>
      <c r="Q37" t="s">
        <v>133</v>
      </c>
      <c r="R37" t="s">
        <v>182</v>
      </c>
    </row>
    <row r="38" spans="1:18" x14ac:dyDescent="0.25">
      <c r="A38">
        <v>34036</v>
      </c>
      <c r="B38" t="s">
        <v>284</v>
      </c>
      <c r="C38">
        <v>34036</v>
      </c>
      <c r="D38">
        <v>2802</v>
      </c>
      <c r="E38" t="s">
        <v>148</v>
      </c>
      <c r="F38">
        <v>20</v>
      </c>
      <c r="G38" t="s">
        <v>285</v>
      </c>
      <c r="H38" t="s">
        <v>122</v>
      </c>
      <c r="I38" t="s">
        <v>151</v>
      </c>
      <c r="J38" t="s">
        <v>177</v>
      </c>
      <c r="K38" t="s">
        <v>153</v>
      </c>
      <c r="L38" t="s">
        <v>154</v>
      </c>
      <c r="M38">
        <v>100219</v>
      </c>
      <c r="N38" t="s">
        <v>286</v>
      </c>
      <c r="O38" t="s">
        <v>181</v>
      </c>
      <c r="P38" t="s">
        <v>111</v>
      </c>
      <c r="Q38" t="s">
        <v>112</v>
      </c>
      <c r="R38" t="s">
        <v>157</v>
      </c>
    </row>
    <row r="39" spans="1:18" x14ac:dyDescent="0.25">
      <c r="A39">
        <v>34037</v>
      </c>
      <c r="B39" t="s">
        <v>287</v>
      </c>
      <c r="C39">
        <v>34037</v>
      </c>
      <c r="D39">
        <v>703</v>
      </c>
      <c r="E39" t="s">
        <v>102</v>
      </c>
      <c r="F39">
        <v>20</v>
      </c>
      <c r="G39" t="s">
        <v>288</v>
      </c>
      <c r="H39" t="s">
        <v>104</v>
      </c>
      <c r="I39" t="s">
        <v>106</v>
      </c>
      <c r="J39" t="s">
        <v>106</v>
      </c>
      <c r="K39" t="s">
        <v>243</v>
      </c>
      <c r="L39" t="s">
        <v>244</v>
      </c>
      <c r="M39">
        <v>100002</v>
      </c>
      <c r="N39" t="s">
        <v>173</v>
      </c>
      <c r="O39" t="s">
        <v>110</v>
      </c>
      <c r="P39" t="s">
        <v>111</v>
      </c>
      <c r="Q39" t="s">
        <v>133</v>
      </c>
      <c r="R39" t="s">
        <v>157</v>
      </c>
    </row>
    <row r="40" spans="1:18" x14ac:dyDescent="0.25">
      <c r="A40">
        <v>34038</v>
      </c>
      <c r="B40" t="s">
        <v>291</v>
      </c>
      <c r="C40">
        <v>34038</v>
      </c>
      <c r="D40">
        <v>1186</v>
      </c>
      <c r="E40" t="s">
        <v>164</v>
      </c>
      <c r="F40">
        <v>20</v>
      </c>
      <c r="G40" t="s">
        <v>292</v>
      </c>
      <c r="H40" t="s">
        <v>104</v>
      </c>
      <c r="I40" t="s">
        <v>105</v>
      </c>
      <c r="J40" t="s">
        <v>166</v>
      </c>
      <c r="K40" t="s">
        <v>167</v>
      </c>
      <c r="L40" t="s">
        <v>168</v>
      </c>
      <c r="M40">
        <v>100249</v>
      </c>
      <c r="N40" t="s">
        <v>169</v>
      </c>
      <c r="O40" t="s">
        <v>145</v>
      </c>
      <c r="P40" t="s">
        <v>111</v>
      </c>
      <c r="Q40" t="s">
        <v>112</v>
      </c>
      <c r="R40" t="s">
        <v>113</v>
      </c>
    </row>
    <row r="41" spans="1:18" x14ac:dyDescent="0.25">
      <c r="A41">
        <v>34039</v>
      </c>
      <c r="B41" t="s">
        <v>295</v>
      </c>
      <c r="C41">
        <v>34039</v>
      </c>
      <c r="D41">
        <v>654</v>
      </c>
      <c r="E41" t="s">
        <v>148</v>
      </c>
      <c r="F41">
        <v>20</v>
      </c>
      <c r="G41" t="s">
        <v>296</v>
      </c>
      <c r="H41" t="s">
        <v>122</v>
      </c>
      <c r="I41" t="s">
        <v>229</v>
      </c>
      <c r="J41" t="s">
        <v>123</v>
      </c>
      <c r="K41" t="s">
        <v>124</v>
      </c>
      <c r="L41" t="s">
        <v>125</v>
      </c>
      <c r="M41">
        <v>100259</v>
      </c>
      <c r="N41" t="s">
        <v>232</v>
      </c>
      <c r="O41" t="s">
        <v>110</v>
      </c>
      <c r="P41" t="s">
        <v>111</v>
      </c>
      <c r="Q41" t="s">
        <v>112</v>
      </c>
      <c r="R41" t="s">
        <v>223</v>
      </c>
    </row>
    <row r="42" spans="1:18" x14ac:dyDescent="0.25">
      <c r="A42">
        <v>34040</v>
      </c>
      <c r="B42" t="s">
        <v>297</v>
      </c>
      <c r="C42">
        <v>34040</v>
      </c>
      <c r="D42">
        <v>1060</v>
      </c>
      <c r="E42" t="s">
        <v>164</v>
      </c>
      <c r="F42">
        <v>20</v>
      </c>
      <c r="G42" t="s">
        <v>298</v>
      </c>
      <c r="H42" t="s">
        <v>104</v>
      </c>
      <c r="I42" t="s">
        <v>105</v>
      </c>
      <c r="J42" t="s">
        <v>166</v>
      </c>
      <c r="K42" t="s">
        <v>167</v>
      </c>
      <c r="L42" t="s">
        <v>168</v>
      </c>
      <c r="M42">
        <v>100249</v>
      </c>
      <c r="N42" t="s">
        <v>169</v>
      </c>
      <c r="O42" t="s">
        <v>145</v>
      </c>
      <c r="P42" t="s">
        <v>111</v>
      </c>
      <c r="Q42" t="s">
        <v>112</v>
      </c>
      <c r="R42" t="s">
        <v>113</v>
      </c>
    </row>
    <row r="43" spans="1:18" x14ac:dyDescent="0.25">
      <c r="A43">
        <v>34041</v>
      </c>
      <c r="B43" t="s">
        <v>299</v>
      </c>
      <c r="C43">
        <v>34041</v>
      </c>
      <c r="D43">
        <v>474</v>
      </c>
      <c r="E43" t="s">
        <v>148</v>
      </c>
      <c r="F43">
        <v>20</v>
      </c>
      <c r="G43" t="s">
        <v>300</v>
      </c>
      <c r="H43" t="s">
        <v>122</v>
      </c>
      <c r="I43" t="s">
        <v>151</v>
      </c>
      <c r="J43" t="s">
        <v>177</v>
      </c>
      <c r="K43" t="s">
        <v>167</v>
      </c>
      <c r="L43" t="s">
        <v>168</v>
      </c>
      <c r="M43">
        <v>100004</v>
      </c>
      <c r="N43" t="s">
        <v>191</v>
      </c>
      <c r="O43" t="s">
        <v>181</v>
      </c>
      <c r="P43" t="s">
        <v>111</v>
      </c>
      <c r="Q43" t="s">
        <v>133</v>
      </c>
      <c r="R43" t="s">
        <v>157</v>
      </c>
    </row>
    <row r="44" spans="1:18" x14ac:dyDescent="0.25">
      <c r="A44">
        <v>34042</v>
      </c>
      <c r="B44" t="s">
        <v>302</v>
      </c>
      <c r="C44">
        <v>34042</v>
      </c>
      <c r="D44">
        <v>4397</v>
      </c>
      <c r="E44" t="s">
        <v>148</v>
      </c>
      <c r="F44">
        <v>20</v>
      </c>
      <c r="G44" t="s">
        <v>303</v>
      </c>
      <c r="H44" t="s">
        <v>150</v>
      </c>
      <c r="I44" t="s">
        <v>151</v>
      </c>
      <c r="J44" t="s">
        <v>152</v>
      </c>
      <c r="K44" t="s">
        <v>153</v>
      </c>
      <c r="L44" t="s">
        <v>154</v>
      </c>
      <c r="M44">
        <v>100033</v>
      </c>
      <c r="N44" t="s">
        <v>155</v>
      </c>
      <c r="O44" t="s">
        <v>156</v>
      </c>
      <c r="P44" t="s">
        <v>111</v>
      </c>
      <c r="Q44" t="s">
        <v>112</v>
      </c>
      <c r="R44" t="s">
        <v>157</v>
      </c>
    </row>
    <row r="45" spans="1:18" x14ac:dyDescent="0.25">
      <c r="A45">
        <v>34043</v>
      </c>
      <c r="B45" t="s">
        <v>304</v>
      </c>
      <c r="C45">
        <v>34043</v>
      </c>
      <c r="D45">
        <v>465</v>
      </c>
      <c r="E45" t="s">
        <v>148</v>
      </c>
      <c r="F45">
        <v>20</v>
      </c>
      <c r="G45" t="s">
        <v>305</v>
      </c>
      <c r="H45" t="s">
        <v>150</v>
      </c>
      <c r="I45" t="s">
        <v>151</v>
      </c>
      <c r="J45" t="s">
        <v>276</v>
      </c>
      <c r="K45" t="s">
        <v>194</v>
      </c>
      <c r="L45" t="s">
        <v>195</v>
      </c>
      <c r="M45">
        <v>100235</v>
      </c>
      <c r="N45" t="s">
        <v>196</v>
      </c>
      <c r="O45" t="s">
        <v>110</v>
      </c>
      <c r="P45" t="s">
        <v>111</v>
      </c>
      <c r="Q45" t="s">
        <v>133</v>
      </c>
      <c r="R45" t="s">
        <v>182</v>
      </c>
    </row>
    <row r="46" spans="1:18" x14ac:dyDescent="0.25">
      <c r="A46">
        <v>34044</v>
      </c>
      <c r="B46" t="s">
        <v>307</v>
      </c>
      <c r="C46">
        <v>34044</v>
      </c>
      <c r="D46">
        <v>2863</v>
      </c>
      <c r="E46" t="s">
        <v>120</v>
      </c>
      <c r="F46">
        <v>30</v>
      </c>
      <c r="G46" t="s">
        <v>308</v>
      </c>
      <c r="H46" t="s">
        <v>104</v>
      </c>
      <c r="I46" t="s">
        <v>105</v>
      </c>
      <c r="J46" t="s">
        <v>106</v>
      </c>
      <c r="K46" t="s">
        <v>208</v>
      </c>
      <c r="L46" t="s">
        <v>209</v>
      </c>
      <c r="M46">
        <v>100258</v>
      </c>
      <c r="N46" t="s">
        <v>109</v>
      </c>
      <c r="O46" t="s">
        <v>145</v>
      </c>
      <c r="P46" t="s">
        <v>111</v>
      </c>
      <c r="Q46" t="s">
        <v>133</v>
      </c>
      <c r="R46" t="s">
        <v>113</v>
      </c>
    </row>
    <row r="47" spans="1:18" x14ac:dyDescent="0.25">
      <c r="A47">
        <v>34045</v>
      </c>
      <c r="B47" t="s">
        <v>309</v>
      </c>
      <c r="C47">
        <v>34045</v>
      </c>
      <c r="D47">
        <v>2891</v>
      </c>
      <c r="E47" t="s">
        <v>120</v>
      </c>
      <c r="F47">
        <v>30</v>
      </c>
      <c r="G47" t="s">
        <v>310</v>
      </c>
      <c r="H47" t="s">
        <v>122</v>
      </c>
      <c r="I47" t="s">
        <v>151</v>
      </c>
      <c r="J47" t="s">
        <v>177</v>
      </c>
      <c r="K47" t="s">
        <v>124</v>
      </c>
      <c r="L47" t="s">
        <v>125</v>
      </c>
      <c r="M47">
        <v>100004</v>
      </c>
      <c r="N47" t="s">
        <v>191</v>
      </c>
      <c r="O47" t="s">
        <v>181</v>
      </c>
      <c r="P47" t="s">
        <v>111</v>
      </c>
      <c r="Q47" t="s">
        <v>133</v>
      </c>
      <c r="R47" t="s">
        <v>157</v>
      </c>
    </row>
    <row r="48" spans="1:18" x14ac:dyDescent="0.25">
      <c r="A48">
        <v>34046</v>
      </c>
      <c r="B48" t="s">
        <v>311</v>
      </c>
      <c r="C48">
        <v>34046</v>
      </c>
      <c r="D48">
        <v>4998</v>
      </c>
      <c r="E48" t="s">
        <v>120</v>
      </c>
      <c r="F48">
        <v>30</v>
      </c>
      <c r="G48" t="s">
        <v>312</v>
      </c>
      <c r="H48" t="s">
        <v>104</v>
      </c>
      <c r="I48" t="s">
        <v>105</v>
      </c>
      <c r="J48" t="s">
        <v>261</v>
      </c>
      <c r="K48" t="s">
        <v>142</v>
      </c>
      <c r="L48" t="s">
        <v>143</v>
      </c>
      <c r="M48">
        <v>100256</v>
      </c>
      <c r="N48" t="s">
        <v>313</v>
      </c>
      <c r="O48" t="s">
        <v>110</v>
      </c>
      <c r="P48" t="s">
        <v>111</v>
      </c>
      <c r="Q48" t="s">
        <v>133</v>
      </c>
      <c r="R48" t="s">
        <v>157</v>
      </c>
    </row>
    <row r="49" spans="1:18" x14ac:dyDescent="0.25">
      <c r="A49">
        <v>34047</v>
      </c>
      <c r="B49" t="s">
        <v>314</v>
      </c>
      <c r="C49">
        <v>34047</v>
      </c>
      <c r="D49">
        <v>380</v>
      </c>
      <c r="E49" t="s">
        <v>148</v>
      </c>
      <c r="F49">
        <v>20</v>
      </c>
      <c r="G49" t="s">
        <v>315</v>
      </c>
      <c r="H49" t="s">
        <v>122</v>
      </c>
      <c r="I49" t="s">
        <v>151</v>
      </c>
      <c r="J49" t="s">
        <v>177</v>
      </c>
      <c r="K49" t="s">
        <v>178</v>
      </c>
      <c r="L49" t="s">
        <v>179</v>
      </c>
      <c r="M49">
        <v>100031</v>
      </c>
      <c r="N49" t="s">
        <v>180</v>
      </c>
      <c r="O49" t="s">
        <v>181</v>
      </c>
      <c r="P49" t="s">
        <v>111</v>
      </c>
      <c r="Q49" t="s">
        <v>133</v>
      </c>
      <c r="R49" t="s">
        <v>182</v>
      </c>
    </row>
    <row r="50" spans="1:18" x14ac:dyDescent="0.25">
      <c r="A50">
        <v>34048</v>
      </c>
      <c r="B50" t="s">
        <v>316</v>
      </c>
      <c r="C50">
        <v>34048</v>
      </c>
      <c r="D50">
        <v>491</v>
      </c>
      <c r="E50" t="s">
        <v>148</v>
      </c>
      <c r="F50">
        <v>20</v>
      </c>
      <c r="G50" t="s">
        <v>317</v>
      </c>
      <c r="H50" t="s">
        <v>150</v>
      </c>
      <c r="I50" t="s">
        <v>276</v>
      </c>
      <c r="J50" t="s">
        <v>276</v>
      </c>
      <c r="K50" t="s">
        <v>277</v>
      </c>
      <c r="L50" t="s">
        <v>278</v>
      </c>
      <c r="M50">
        <v>100017</v>
      </c>
      <c r="N50" t="s">
        <v>279</v>
      </c>
      <c r="O50" t="s">
        <v>110</v>
      </c>
      <c r="P50" t="s">
        <v>111</v>
      </c>
      <c r="Q50" t="s">
        <v>112</v>
      </c>
      <c r="R50" t="s">
        <v>182</v>
      </c>
    </row>
    <row r="51" spans="1:18" x14ac:dyDescent="0.25">
      <c r="A51">
        <v>34049</v>
      </c>
      <c r="B51" t="s">
        <v>318</v>
      </c>
      <c r="C51">
        <v>34049</v>
      </c>
      <c r="D51">
        <v>1311</v>
      </c>
      <c r="E51" t="s">
        <v>164</v>
      </c>
      <c r="F51">
        <v>20</v>
      </c>
      <c r="G51" t="s">
        <v>319</v>
      </c>
      <c r="H51" t="s">
        <v>104</v>
      </c>
      <c r="I51" t="s">
        <v>105</v>
      </c>
      <c r="J51" t="s">
        <v>166</v>
      </c>
      <c r="K51" t="s">
        <v>167</v>
      </c>
      <c r="L51" t="s">
        <v>168</v>
      </c>
      <c r="M51">
        <v>100249</v>
      </c>
      <c r="N51" t="s">
        <v>169</v>
      </c>
      <c r="O51" t="s">
        <v>145</v>
      </c>
      <c r="P51" t="s">
        <v>111</v>
      </c>
      <c r="Q51" t="s">
        <v>112</v>
      </c>
      <c r="R51" t="s">
        <v>113</v>
      </c>
    </row>
    <row r="52" spans="1:18" x14ac:dyDescent="0.25">
      <c r="A52">
        <v>34050</v>
      </c>
      <c r="B52" t="s">
        <v>320</v>
      </c>
      <c r="C52">
        <v>34050</v>
      </c>
      <c r="D52">
        <v>851</v>
      </c>
      <c r="E52" t="s">
        <v>148</v>
      </c>
      <c r="F52">
        <v>20</v>
      </c>
      <c r="G52" t="s">
        <v>321</v>
      </c>
      <c r="H52" t="s">
        <v>150</v>
      </c>
      <c r="I52" t="s">
        <v>276</v>
      </c>
      <c r="J52" t="s">
        <v>276</v>
      </c>
      <c r="K52" t="s">
        <v>322</v>
      </c>
      <c r="L52" t="s">
        <v>323</v>
      </c>
      <c r="M52">
        <v>100016</v>
      </c>
      <c r="N52" t="s">
        <v>324</v>
      </c>
      <c r="O52" t="s">
        <v>110</v>
      </c>
      <c r="P52" t="s">
        <v>111</v>
      </c>
      <c r="Q52" t="s">
        <v>112</v>
      </c>
      <c r="R52" t="s">
        <v>182</v>
      </c>
    </row>
    <row r="53" spans="1:18" x14ac:dyDescent="0.25">
      <c r="A53">
        <v>34051</v>
      </c>
      <c r="B53" t="s">
        <v>327</v>
      </c>
      <c r="C53">
        <v>34051</v>
      </c>
      <c r="D53">
        <v>734</v>
      </c>
      <c r="E53" t="s">
        <v>148</v>
      </c>
      <c r="F53">
        <v>20</v>
      </c>
      <c r="G53" t="s">
        <v>328</v>
      </c>
      <c r="H53" t="s">
        <v>122</v>
      </c>
      <c r="I53" t="s">
        <v>151</v>
      </c>
      <c r="J53" t="s">
        <v>177</v>
      </c>
      <c r="K53" t="s">
        <v>167</v>
      </c>
      <c r="L53" t="s">
        <v>168</v>
      </c>
      <c r="M53">
        <v>100004</v>
      </c>
      <c r="N53" t="s">
        <v>191</v>
      </c>
      <c r="O53" t="s">
        <v>181</v>
      </c>
      <c r="P53" t="s">
        <v>111</v>
      </c>
      <c r="Q53" t="s">
        <v>133</v>
      </c>
      <c r="R53" t="s">
        <v>157</v>
      </c>
    </row>
    <row r="54" spans="1:18" x14ac:dyDescent="0.25">
      <c r="A54">
        <v>34052</v>
      </c>
      <c r="B54" t="s">
        <v>330</v>
      </c>
      <c r="C54">
        <v>34052</v>
      </c>
      <c r="D54">
        <v>4052</v>
      </c>
      <c r="E54" t="s">
        <v>102</v>
      </c>
      <c r="F54">
        <v>20</v>
      </c>
      <c r="G54" t="s">
        <v>331</v>
      </c>
      <c r="H54" t="s">
        <v>104</v>
      </c>
      <c r="I54" t="s">
        <v>105</v>
      </c>
      <c r="J54" t="s">
        <v>141</v>
      </c>
      <c r="K54" t="s">
        <v>142</v>
      </c>
      <c r="L54" t="s">
        <v>143</v>
      </c>
      <c r="M54">
        <v>100248</v>
      </c>
      <c r="N54" t="s">
        <v>200</v>
      </c>
      <c r="O54" t="s">
        <v>145</v>
      </c>
      <c r="P54" t="s">
        <v>111</v>
      </c>
      <c r="Q54" t="s">
        <v>112</v>
      </c>
      <c r="R54" t="s">
        <v>113</v>
      </c>
    </row>
    <row r="55" spans="1:18" x14ac:dyDescent="0.25">
      <c r="A55">
        <v>34053</v>
      </c>
      <c r="B55" t="s">
        <v>334</v>
      </c>
      <c r="C55">
        <v>34053</v>
      </c>
      <c r="D55">
        <v>1082</v>
      </c>
      <c r="E55" t="s">
        <v>164</v>
      </c>
      <c r="F55">
        <v>20</v>
      </c>
      <c r="G55" t="s">
        <v>335</v>
      </c>
      <c r="H55" t="s">
        <v>104</v>
      </c>
      <c r="I55" t="s">
        <v>105</v>
      </c>
      <c r="J55" t="s">
        <v>166</v>
      </c>
      <c r="K55" t="s">
        <v>167</v>
      </c>
      <c r="L55" t="s">
        <v>168</v>
      </c>
      <c r="M55">
        <v>100249</v>
      </c>
      <c r="N55" t="s">
        <v>169</v>
      </c>
      <c r="O55" t="s">
        <v>145</v>
      </c>
      <c r="P55" t="s">
        <v>111</v>
      </c>
      <c r="Q55" t="s">
        <v>133</v>
      </c>
      <c r="R55" t="s">
        <v>113</v>
      </c>
    </row>
    <row r="56" spans="1:18" x14ac:dyDescent="0.25">
      <c r="A56">
        <v>34054</v>
      </c>
      <c r="B56" t="s">
        <v>336</v>
      </c>
      <c r="C56">
        <v>34054</v>
      </c>
      <c r="D56">
        <v>2411</v>
      </c>
      <c r="E56" t="s">
        <v>120</v>
      </c>
      <c r="F56">
        <v>30</v>
      </c>
      <c r="G56" t="s">
        <v>337</v>
      </c>
      <c r="H56" t="s">
        <v>104</v>
      </c>
      <c r="I56" t="s">
        <v>105</v>
      </c>
      <c r="J56" t="s">
        <v>141</v>
      </c>
      <c r="K56" t="s">
        <v>142</v>
      </c>
      <c r="L56" t="s">
        <v>143</v>
      </c>
      <c r="M56">
        <v>100257</v>
      </c>
      <c r="N56" t="s">
        <v>144</v>
      </c>
      <c r="O56" t="s">
        <v>145</v>
      </c>
      <c r="P56" t="s">
        <v>111</v>
      </c>
      <c r="Q56" t="s">
        <v>112</v>
      </c>
      <c r="R56" t="s">
        <v>113</v>
      </c>
    </row>
    <row r="57" spans="1:18" x14ac:dyDescent="0.25">
      <c r="A57">
        <v>34055</v>
      </c>
      <c r="B57" t="s">
        <v>338</v>
      </c>
      <c r="C57">
        <v>34055</v>
      </c>
      <c r="D57">
        <v>2743</v>
      </c>
      <c r="E57" t="s">
        <v>120</v>
      </c>
      <c r="F57">
        <v>30</v>
      </c>
      <c r="G57" t="s">
        <v>339</v>
      </c>
      <c r="H57" t="s">
        <v>104</v>
      </c>
      <c r="I57" t="s">
        <v>105</v>
      </c>
      <c r="J57" t="s">
        <v>166</v>
      </c>
      <c r="K57" t="s">
        <v>142</v>
      </c>
      <c r="L57" t="s">
        <v>143</v>
      </c>
      <c r="M57">
        <v>100256</v>
      </c>
      <c r="N57" t="s">
        <v>313</v>
      </c>
      <c r="O57" t="s">
        <v>110</v>
      </c>
      <c r="P57" t="s">
        <v>111</v>
      </c>
      <c r="Q57" t="s">
        <v>133</v>
      </c>
      <c r="R57" t="s">
        <v>157</v>
      </c>
    </row>
    <row r="58" spans="1:18" x14ac:dyDescent="0.25">
      <c r="A58">
        <v>34056</v>
      </c>
      <c r="B58" t="s">
        <v>341</v>
      </c>
      <c r="C58">
        <v>34056</v>
      </c>
      <c r="D58">
        <v>2266</v>
      </c>
      <c r="E58" t="s">
        <v>204</v>
      </c>
      <c r="F58">
        <v>20</v>
      </c>
      <c r="G58" t="s">
        <v>342</v>
      </c>
      <c r="H58" t="s">
        <v>122</v>
      </c>
      <c r="I58" t="s">
        <v>106</v>
      </c>
      <c r="J58" t="s">
        <v>123</v>
      </c>
      <c r="K58" t="s">
        <v>107</v>
      </c>
      <c r="L58" t="s">
        <v>108</v>
      </c>
      <c r="M58">
        <v>100181</v>
      </c>
      <c r="N58" t="s">
        <v>126</v>
      </c>
      <c r="O58" t="s">
        <v>110</v>
      </c>
      <c r="P58" t="s">
        <v>111</v>
      </c>
      <c r="Q58" t="s">
        <v>133</v>
      </c>
      <c r="R58" t="s">
        <v>182</v>
      </c>
    </row>
    <row r="59" spans="1:18" x14ac:dyDescent="0.25">
      <c r="A59">
        <v>34057</v>
      </c>
      <c r="B59" t="s">
        <v>343</v>
      </c>
      <c r="C59">
        <v>34057</v>
      </c>
      <c r="D59">
        <v>1110</v>
      </c>
      <c r="E59" t="s">
        <v>148</v>
      </c>
      <c r="F59">
        <v>12</v>
      </c>
      <c r="G59" t="s">
        <v>344</v>
      </c>
      <c r="H59" t="s">
        <v>150</v>
      </c>
      <c r="I59" t="s">
        <v>218</v>
      </c>
      <c r="J59" t="s">
        <v>219</v>
      </c>
      <c r="K59" t="s">
        <v>345</v>
      </c>
      <c r="L59" t="s">
        <v>346</v>
      </c>
      <c r="M59">
        <v>100253</v>
      </c>
      <c r="N59" t="s">
        <v>222</v>
      </c>
      <c r="O59" t="s">
        <v>110</v>
      </c>
      <c r="P59" t="s">
        <v>157</v>
      </c>
      <c r="Q59" t="s">
        <v>133</v>
      </c>
      <c r="R59" t="s">
        <v>223</v>
      </c>
    </row>
    <row r="60" spans="1:18" x14ac:dyDescent="0.25">
      <c r="A60">
        <v>34058</v>
      </c>
      <c r="B60" t="s">
        <v>350</v>
      </c>
      <c r="C60">
        <v>34058</v>
      </c>
      <c r="D60">
        <v>2408</v>
      </c>
      <c r="E60" t="s">
        <v>148</v>
      </c>
      <c r="F60">
        <v>20</v>
      </c>
      <c r="G60" t="s">
        <v>351</v>
      </c>
      <c r="H60" t="s">
        <v>150</v>
      </c>
      <c r="I60" t="s">
        <v>218</v>
      </c>
      <c r="J60" t="s">
        <v>219</v>
      </c>
      <c r="K60" t="s">
        <v>220</v>
      </c>
      <c r="L60" t="s">
        <v>221</v>
      </c>
      <c r="M60">
        <v>100253</v>
      </c>
      <c r="N60" t="s">
        <v>222</v>
      </c>
      <c r="O60" t="s">
        <v>110</v>
      </c>
      <c r="P60" t="s">
        <v>111</v>
      </c>
      <c r="Q60" t="s">
        <v>112</v>
      </c>
      <c r="R60" t="s">
        <v>223</v>
      </c>
    </row>
    <row r="61" spans="1:18" x14ac:dyDescent="0.25">
      <c r="A61">
        <v>34059</v>
      </c>
      <c r="B61" t="s">
        <v>355</v>
      </c>
      <c r="C61">
        <v>34059</v>
      </c>
      <c r="D61">
        <v>2167</v>
      </c>
      <c r="E61" t="s">
        <v>120</v>
      </c>
      <c r="F61">
        <v>30</v>
      </c>
      <c r="G61" t="s">
        <v>356</v>
      </c>
      <c r="H61" t="s">
        <v>104</v>
      </c>
      <c r="I61" t="s">
        <v>105</v>
      </c>
      <c r="J61" t="s">
        <v>141</v>
      </c>
      <c r="K61" t="s">
        <v>142</v>
      </c>
      <c r="L61" t="s">
        <v>143</v>
      </c>
      <c r="M61">
        <v>100257</v>
      </c>
      <c r="N61" t="s">
        <v>144</v>
      </c>
      <c r="O61" t="s">
        <v>145</v>
      </c>
      <c r="P61" t="s">
        <v>111</v>
      </c>
      <c r="Q61" t="s">
        <v>112</v>
      </c>
      <c r="R61" t="s">
        <v>113</v>
      </c>
    </row>
    <row r="62" spans="1:18" x14ac:dyDescent="0.25">
      <c r="A62">
        <v>34060</v>
      </c>
      <c r="B62" t="s">
        <v>357</v>
      </c>
      <c r="C62">
        <v>34060</v>
      </c>
      <c r="D62">
        <v>4509</v>
      </c>
      <c r="E62" t="s">
        <v>148</v>
      </c>
      <c r="F62">
        <v>20</v>
      </c>
      <c r="G62" t="s">
        <v>358</v>
      </c>
      <c r="H62" t="s">
        <v>150</v>
      </c>
      <c r="I62" t="s">
        <v>151</v>
      </c>
      <c r="J62" t="s">
        <v>152</v>
      </c>
      <c r="K62" t="s">
        <v>153</v>
      </c>
      <c r="L62" t="s">
        <v>154</v>
      </c>
      <c r="M62">
        <v>100235</v>
      </c>
      <c r="N62" t="s">
        <v>196</v>
      </c>
      <c r="O62" t="s">
        <v>110</v>
      </c>
      <c r="P62" t="s">
        <v>111</v>
      </c>
      <c r="Q62" t="s">
        <v>112</v>
      </c>
      <c r="R62" t="s">
        <v>182</v>
      </c>
    </row>
    <row r="63" spans="1:18" x14ac:dyDescent="0.25">
      <c r="A63">
        <v>34061</v>
      </c>
      <c r="B63" t="s">
        <v>359</v>
      </c>
      <c r="C63">
        <v>34061</v>
      </c>
      <c r="D63">
        <v>1786</v>
      </c>
      <c r="E63" t="s">
        <v>102</v>
      </c>
      <c r="F63">
        <v>20</v>
      </c>
      <c r="G63" t="s">
        <v>360</v>
      </c>
      <c r="H63" t="s">
        <v>104</v>
      </c>
      <c r="I63" t="s">
        <v>105</v>
      </c>
      <c r="J63" t="s">
        <v>106</v>
      </c>
      <c r="K63" t="s">
        <v>208</v>
      </c>
      <c r="L63" t="s">
        <v>209</v>
      </c>
      <c r="M63">
        <v>100258</v>
      </c>
      <c r="N63" t="s">
        <v>109</v>
      </c>
      <c r="O63" t="s">
        <v>145</v>
      </c>
      <c r="P63" t="s">
        <v>111</v>
      </c>
      <c r="Q63" t="s">
        <v>112</v>
      </c>
      <c r="R63" t="s">
        <v>113</v>
      </c>
    </row>
    <row r="64" spans="1:18" x14ac:dyDescent="0.25">
      <c r="A64">
        <v>34062</v>
      </c>
      <c r="B64" t="s">
        <v>361</v>
      </c>
      <c r="C64">
        <v>34062</v>
      </c>
      <c r="D64">
        <v>1051</v>
      </c>
      <c r="E64" t="s">
        <v>102</v>
      </c>
      <c r="F64">
        <v>20</v>
      </c>
      <c r="G64" t="s">
        <v>362</v>
      </c>
      <c r="H64" t="s">
        <v>104</v>
      </c>
      <c r="I64" t="s">
        <v>105</v>
      </c>
      <c r="J64" t="s">
        <v>106</v>
      </c>
      <c r="K64" t="s">
        <v>208</v>
      </c>
      <c r="L64" t="s">
        <v>209</v>
      </c>
      <c r="M64">
        <v>100258</v>
      </c>
      <c r="N64" t="s">
        <v>109</v>
      </c>
      <c r="O64" t="s">
        <v>145</v>
      </c>
      <c r="P64" t="s">
        <v>111</v>
      </c>
      <c r="Q64" t="s">
        <v>133</v>
      </c>
      <c r="R64" t="s">
        <v>113</v>
      </c>
    </row>
    <row r="65" spans="1:18" x14ac:dyDescent="0.25">
      <c r="A65">
        <v>34063</v>
      </c>
      <c r="B65" t="s">
        <v>363</v>
      </c>
      <c r="C65">
        <v>34063</v>
      </c>
      <c r="D65">
        <v>2502</v>
      </c>
      <c r="E65" t="s">
        <v>204</v>
      </c>
      <c r="F65">
        <v>20</v>
      </c>
      <c r="G65" t="s">
        <v>364</v>
      </c>
      <c r="H65" t="s">
        <v>122</v>
      </c>
      <c r="I65" t="s">
        <v>106</v>
      </c>
      <c r="J65" t="s">
        <v>123</v>
      </c>
      <c r="K65" t="s">
        <v>107</v>
      </c>
      <c r="L65" t="s">
        <v>108</v>
      </c>
      <c r="M65">
        <v>100181</v>
      </c>
      <c r="N65" t="s">
        <v>126</v>
      </c>
      <c r="O65" t="s">
        <v>110</v>
      </c>
      <c r="P65" t="s">
        <v>111</v>
      </c>
      <c r="Q65" t="s">
        <v>133</v>
      </c>
      <c r="R65" t="s">
        <v>182</v>
      </c>
    </row>
    <row r="66" spans="1:18" x14ac:dyDescent="0.25">
      <c r="A66">
        <v>34064</v>
      </c>
      <c r="B66" t="s">
        <v>365</v>
      </c>
      <c r="C66">
        <v>34064</v>
      </c>
      <c r="D66">
        <v>2244</v>
      </c>
      <c r="E66" t="s">
        <v>120</v>
      </c>
      <c r="F66">
        <v>30</v>
      </c>
      <c r="G66" t="s">
        <v>366</v>
      </c>
      <c r="H66" t="s">
        <v>122</v>
      </c>
      <c r="I66" t="s">
        <v>151</v>
      </c>
      <c r="J66" t="s">
        <v>177</v>
      </c>
      <c r="K66" t="s">
        <v>153</v>
      </c>
      <c r="L66" t="s">
        <v>154</v>
      </c>
      <c r="M66">
        <v>100219</v>
      </c>
      <c r="N66" t="s">
        <v>286</v>
      </c>
      <c r="O66" t="s">
        <v>181</v>
      </c>
      <c r="P66" t="s">
        <v>111</v>
      </c>
      <c r="Q66" t="s">
        <v>112</v>
      </c>
      <c r="R66" t="s">
        <v>157</v>
      </c>
    </row>
    <row r="67" spans="1:18" x14ac:dyDescent="0.25">
      <c r="A67">
        <v>34065</v>
      </c>
      <c r="B67" t="s">
        <v>369</v>
      </c>
      <c r="C67">
        <v>34065</v>
      </c>
      <c r="D67">
        <v>1162</v>
      </c>
      <c r="E67" t="s">
        <v>102</v>
      </c>
      <c r="F67">
        <v>20</v>
      </c>
      <c r="G67" t="s">
        <v>370</v>
      </c>
      <c r="H67" t="s">
        <v>104</v>
      </c>
      <c r="I67" t="s">
        <v>105</v>
      </c>
      <c r="J67" t="s">
        <v>141</v>
      </c>
      <c r="K67" t="s">
        <v>142</v>
      </c>
      <c r="L67" t="s">
        <v>143</v>
      </c>
      <c r="M67">
        <v>100248</v>
      </c>
      <c r="N67" t="s">
        <v>200</v>
      </c>
      <c r="O67" t="s">
        <v>145</v>
      </c>
      <c r="P67" t="s">
        <v>111</v>
      </c>
      <c r="Q67" t="s">
        <v>112</v>
      </c>
      <c r="R67" t="s">
        <v>113</v>
      </c>
    </row>
    <row r="68" spans="1:18" x14ac:dyDescent="0.25">
      <c r="A68">
        <v>34066</v>
      </c>
      <c r="B68" t="s">
        <v>371</v>
      </c>
      <c r="C68">
        <v>34066</v>
      </c>
      <c r="D68">
        <v>1619</v>
      </c>
      <c r="E68" t="s">
        <v>148</v>
      </c>
      <c r="F68">
        <v>20</v>
      </c>
      <c r="G68" t="s">
        <v>372</v>
      </c>
      <c r="H68" t="s">
        <v>150</v>
      </c>
      <c r="I68" t="s">
        <v>151</v>
      </c>
      <c r="J68" t="s">
        <v>152</v>
      </c>
      <c r="K68" t="s">
        <v>194</v>
      </c>
      <c r="L68" t="s">
        <v>195</v>
      </c>
      <c r="M68">
        <v>100235</v>
      </c>
      <c r="N68" t="s">
        <v>196</v>
      </c>
      <c r="O68" t="s">
        <v>110</v>
      </c>
      <c r="P68" t="s">
        <v>111</v>
      </c>
      <c r="Q68" t="s">
        <v>133</v>
      </c>
      <c r="R68" t="s">
        <v>182</v>
      </c>
    </row>
    <row r="69" spans="1:18" x14ac:dyDescent="0.25">
      <c r="A69">
        <v>34067</v>
      </c>
      <c r="B69" t="s">
        <v>373</v>
      </c>
      <c r="C69">
        <v>34067</v>
      </c>
      <c r="D69">
        <v>1181</v>
      </c>
      <c r="E69" t="s">
        <v>120</v>
      </c>
      <c r="F69">
        <v>30</v>
      </c>
      <c r="G69" t="s">
        <v>374</v>
      </c>
      <c r="H69" t="s">
        <v>150</v>
      </c>
      <c r="I69" t="s">
        <v>151</v>
      </c>
      <c r="J69" t="s">
        <v>152</v>
      </c>
      <c r="K69" t="s">
        <v>153</v>
      </c>
      <c r="L69" t="s">
        <v>154</v>
      </c>
      <c r="M69">
        <v>100033</v>
      </c>
      <c r="N69" t="s">
        <v>155</v>
      </c>
      <c r="O69" t="s">
        <v>156</v>
      </c>
      <c r="P69" t="s">
        <v>111</v>
      </c>
      <c r="Q69" t="s">
        <v>133</v>
      </c>
      <c r="R69" t="s">
        <v>157</v>
      </c>
    </row>
    <row r="70" spans="1:18" x14ac:dyDescent="0.25">
      <c r="A70">
        <v>34068</v>
      </c>
      <c r="B70" t="s">
        <v>375</v>
      </c>
      <c r="C70">
        <v>34068</v>
      </c>
      <c r="D70">
        <v>436</v>
      </c>
      <c r="E70" t="s">
        <v>204</v>
      </c>
      <c r="F70">
        <v>20</v>
      </c>
      <c r="G70" t="s">
        <v>376</v>
      </c>
      <c r="H70" t="s">
        <v>122</v>
      </c>
      <c r="I70" t="s">
        <v>106</v>
      </c>
      <c r="J70" t="s">
        <v>123</v>
      </c>
      <c r="K70" t="s">
        <v>124</v>
      </c>
      <c r="L70" t="s">
        <v>125</v>
      </c>
      <c r="M70">
        <v>100181</v>
      </c>
      <c r="N70" t="s">
        <v>126</v>
      </c>
      <c r="O70" t="s">
        <v>110</v>
      </c>
      <c r="P70" t="s">
        <v>111</v>
      </c>
      <c r="Q70" t="s">
        <v>133</v>
      </c>
      <c r="R70" t="s">
        <v>182</v>
      </c>
    </row>
    <row r="71" spans="1:18" x14ac:dyDescent="0.25">
      <c r="A71">
        <v>34069</v>
      </c>
      <c r="B71" t="s">
        <v>377</v>
      </c>
      <c r="C71">
        <v>34069</v>
      </c>
      <c r="D71">
        <v>3835</v>
      </c>
      <c r="E71" t="s">
        <v>102</v>
      </c>
      <c r="F71">
        <v>20</v>
      </c>
      <c r="G71" t="s">
        <v>378</v>
      </c>
      <c r="H71" t="s">
        <v>104</v>
      </c>
      <c r="I71" t="s">
        <v>105</v>
      </c>
      <c r="J71" t="s">
        <v>106</v>
      </c>
      <c r="K71" t="s">
        <v>208</v>
      </c>
      <c r="L71" t="s">
        <v>209</v>
      </c>
      <c r="M71">
        <v>100015</v>
      </c>
      <c r="N71" t="s">
        <v>379</v>
      </c>
      <c r="O71" t="s">
        <v>110</v>
      </c>
      <c r="P71" t="s">
        <v>111</v>
      </c>
      <c r="Q71" t="s">
        <v>112</v>
      </c>
      <c r="R71" t="s">
        <v>157</v>
      </c>
    </row>
    <row r="72" spans="1:18" x14ac:dyDescent="0.25">
      <c r="A72">
        <v>34070</v>
      </c>
      <c r="B72" t="s">
        <v>382</v>
      </c>
      <c r="C72">
        <v>34070</v>
      </c>
      <c r="D72">
        <v>1301</v>
      </c>
      <c r="E72" t="s">
        <v>102</v>
      </c>
      <c r="F72">
        <v>20</v>
      </c>
      <c r="G72" t="s">
        <v>383</v>
      </c>
      <c r="H72" t="s">
        <v>104</v>
      </c>
      <c r="I72" t="s">
        <v>105</v>
      </c>
      <c r="J72" t="s">
        <v>141</v>
      </c>
      <c r="K72" t="s">
        <v>142</v>
      </c>
      <c r="L72" t="s">
        <v>143</v>
      </c>
      <c r="M72">
        <v>100248</v>
      </c>
      <c r="N72" t="s">
        <v>200</v>
      </c>
      <c r="O72" t="s">
        <v>145</v>
      </c>
      <c r="P72" t="s">
        <v>111</v>
      </c>
      <c r="Q72" t="s">
        <v>112</v>
      </c>
      <c r="R72" t="s">
        <v>113</v>
      </c>
    </row>
    <row r="73" spans="1:18" x14ac:dyDescent="0.25">
      <c r="A73">
        <v>34071</v>
      </c>
      <c r="B73" t="s">
        <v>385</v>
      </c>
      <c r="C73">
        <v>34071</v>
      </c>
      <c r="D73">
        <v>2795</v>
      </c>
      <c r="E73" t="s">
        <v>120</v>
      </c>
      <c r="F73">
        <v>30</v>
      </c>
      <c r="G73" t="s">
        <v>386</v>
      </c>
      <c r="H73" t="s">
        <v>104</v>
      </c>
      <c r="I73" t="s">
        <v>105</v>
      </c>
      <c r="J73" t="s">
        <v>166</v>
      </c>
      <c r="K73" t="s">
        <v>167</v>
      </c>
      <c r="L73" t="s">
        <v>168</v>
      </c>
      <c r="M73">
        <v>100249</v>
      </c>
      <c r="N73" t="s">
        <v>169</v>
      </c>
      <c r="O73" t="s">
        <v>145</v>
      </c>
      <c r="P73" t="s">
        <v>111</v>
      </c>
      <c r="Q73" t="s">
        <v>133</v>
      </c>
      <c r="R73" t="s">
        <v>113</v>
      </c>
    </row>
    <row r="74" spans="1:18" x14ac:dyDescent="0.25">
      <c r="A74">
        <v>34072</v>
      </c>
      <c r="B74" t="s">
        <v>387</v>
      </c>
      <c r="C74">
        <v>34072</v>
      </c>
      <c r="D74">
        <v>761</v>
      </c>
      <c r="E74" t="s">
        <v>120</v>
      </c>
      <c r="F74">
        <v>30</v>
      </c>
      <c r="G74" t="s">
        <v>388</v>
      </c>
      <c r="H74" t="s">
        <v>122</v>
      </c>
      <c r="I74" t="s">
        <v>151</v>
      </c>
      <c r="J74" t="s">
        <v>177</v>
      </c>
      <c r="K74" t="s">
        <v>153</v>
      </c>
      <c r="L74" t="s">
        <v>154</v>
      </c>
      <c r="M74">
        <v>100219</v>
      </c>
      <c r="N74" t="s">
        <v>286</v>
      </c>
      <c r="O74" t="s">
        <v>181</v>
      </c>
      <c r="P74" t="s">
        <v>111</v>
      </c>
      <c r="Q74" t="s">
        <v>133</v>
      </c>
      <c r="R74" t="s">
        <v>157</v>
      </c>
    </row>
    <row r="75" spans="1:18" x14ac:dyDescent="0.25">
      <c r="A75">
        <v>34073</v>
      </c>
      <c r="B75" t="s">
        <v>389</v>
      </c>
      <c r="C75">
        <v>34073</v>
      </c>
      <c r="D75">
        <v>803</v>
      </c>
      <c r="E75" t="s">
        <v>102</v>
      </c>
      <c r="F75">
        <v>20</v>
      </c>
      <c r="G75" t="s">
        <v>390</v>
      </c>
      <c r="H75" t="s">
        <v>104</v>
      </c>
      <c r="I75" t="s">
        <v>106</v>
      </c>
      <c r="J75" t="s">
        <v>106</v>
      </c>
      <c r="K75" t="s">
        <v>243</v>
      </c>
      <c r="L75" t="s">
        <v>244</v>
      </c>
      <c r="M75">
        <v>100002</v>
      </c>
      <c r="N75" t="s">
        <v>173</v>
      </c>
      <c r="O75" t="s">
        <v>110</v>
      </c>
      <c r="P75" t="s">
        <v>111</v>
      </c>
      <c r="Q75" t="s">
        <v>112</v>
      </c>
      <c r="R75" t="s">
        <v>157</v>
      </c>
    </row>
    <row r="76" spans="1:18" x14ac:dyDescent="0.25">
      <c r="A76">
        <v>34074</v>
      </c>
      <c r="B76" t="s">
        <v>393</v>
      </c>
      <c r="C76">
        <v>34074</v>
      </c>
      <c r="D76">
        <v>3683</v>
      </c>
      <c r="E76" t="s">
        <v>102</v>
      </c>
      <c r="F76">
        <v>20</v>
      </c>
      <c r="G76" t="s">
        <v>394</v>
      </c>
      <c r="H76" t="s">
        <v>104</v>
      </c>
      <c r="I76" t="s">
        <v>105</v>
      </c>
      <c r="J76" t="s">
        <v>141</v>
      </c>
      <c r="K76" t="s">
        <v>142</v>
      </c>
      <c r="L76" t="s">
        <v>143</v>
      </c>
      <c r="M76">
        <v>100248</v>
      </c>
      <c r="N76" t="s">
        <v>200</v>
      </c>
      <c r="O76" t="s">
        <v>145</v>
      </c>
      <c r="P76" t="s">
        <v>111</v>
      </c>
      <c r="Q76" t="s">
        <v>112</v>
      </c>
      <c r="R76" t="s">
        <v>113</v>
      </c>
    </row>
    <row r="77" spans="1:18" x14ac:dyDescent="0.25">
      <c r="A77">
        <v>34075</v>
      </c>
      <c r="B77" t="s">
        <v>396</v>
      </c>
      <c r="C77">
        <v>34075</v>
      </c>
      <c r="D77">
        <v>1497</v>
      </c>
      <c r="E77" t="s">
        <v>120</v>
      </c>
      <c r="F77">
        <v>30</v>
      </c>
      <c r="G77" t="s">
        <v>397</v>
      </c>
      <c r="H77" t="s">
        <v>104</v>
      </c>
      <c r="I77" t="s">
        <v>105</v>
      </c>
      <c r="J77" t="s">
        <v>141</v>
      </c>
      <c r="K77" t="s">
        <v>142</v>
      </c>
      <c r="L77" t="s">
        <v>143</v>
      </c>
      <c r="M77">
        <v>100257</v>
      </c>
      <c r="N77" t="s">
        <v>144</v>
      </c>
      <c r="O77" t="s">
        <v>145</v>
      </c>
      <c r="P77" t="s">
        <v>111</v>
      </c>
      <c r="Q77" t="s">
        <v>112</v>
      </c>
      <c r="R77" t="s">
        <v>113</v>
      </c>
    </row>
    <row r="78" spans="1:18" x14ac:dyDescent="0.25">
      <c r="A78">
        <v>34076</v>
      </c>
      <c r="B78" t="s">
        <v>398</v>
      </c>
      <c r="C78">
        <v>34076</v>
      </c>
      <c r="D78">
        <v>693</v>
      </c>
      <c r="E78" t="s">
        <v>148</v>
      </c>
      <c r="F78">
        <v>20</v>
      </c>
      <c r="G78" t="s">
        <v>399</v>
      </c>
      <c r="H78" t="s">
        <v>122</v>
      </c>
      <c r="I78" t="s">
        <v>151</v>
      </c>
      <c r="J78" t="s">
        <v>177</v>
      </c>
      <c r="K78" t="s">
        <v>167</v>
      </c>
      <c r="L78" t="s">
        <v>168</v>
      </c>
      <c r="M78">
        <v>100004</v>
      </c>
      <c r="N78" t="s">
        <v>191</v>
      </c>
      <c r="O78" t="s">
        <v>181</v>
      </c>
      <c r="P78" t="s">
        <v>111</v>
      </c>
      <c r="Q78" t="s">
        <v>133</v>
      </c>
      <c r="R78" t="s">
        <v>157</v>
      </c>
    </row>
    <row r="79" spans="1:18" x14ac:dyDescent="0.25">
      <c r="A79">
        <v>34077</v>
      </c>
      <c r="B79" t="s">
        <v>400</v>
      </c>
      <c r="C79">
        <v>34077</v>
      </c>
      <c r="D79">
        <v>767</v>
      </c>
      <c r="E79" t="s">
        <v>148</v>
      </c>
      <c r="F79">
        <v>20</v>
      </c>
      <c r="G79" t="s">
        <v>401</v>
      </c>
      <c r="H79" t="s">
        <v>150</v>
      </c>
      <c r="I79" t="s">
        <v>218</v>
      </c>
      <c r="J79" t="s">
        <v>219</v>
      </c>
      <c r="K79" t="s">
        <v>345</v>
      </c>
      <c r="L79" t="s">
        <v>346</v>
      </c>
      <c r="M79">
        <v>100253</v>
      </c>
      <c r="N79" t="s">
        <v>222</v>
      </c>
      <c r="O79" t="s">
        <v>110</v>
      </c>
      <c r="P79" t="s">
        <v>111</v>
      </c>
      <c r="Q79" t="s">
        <v>112</v>
      </c>
      <c r="R79" t="s">
        <v>223</v>
      </c>
    </row>
    <row r="80" spans="1:18" x14ac:dyDescent="0.25">
      <c r="A80">
        <v>34078</v>
      </c>
      <c r="B80" t="s">
        <v>405</v>
      </c>
      <c r="C80">
        <v>34078</v>
      </c>
      <c r="D80">
        <v>2847</v>
      </c>
      <c r="E80" t="s">
        <v>148</v>
      </c>
      <c r="F80">
        <v>20</v>
      </c>
      <c r="G80" t="s">
        <v>406</v>
      </c>
      <c r="H80" t="s">
        <v>150</v>
      </c>
      <c r="I80" t="s">
        <v>151</v>
      </c>
      <c r="J80" t="s">
        <v>152</v>
      </c>
      <c r="K80" t="s">
        <v>153</v>
      </c>
      <c r="L80" t="s">
        <v>154</v>
      </c>
      <c r="M80">
        <v>100235</v>
      </c>
      <c r="N80" t="s">
        <v>196</v>
      </c>
      <c r="O80" t="s">
        <v>110</v>
      </c>
      <c r="P80" t="s">
        <v>111</v>
      </c>
      <c r="Q80" t="s">
        <v>112</v>
      </c>
      <c r="R80" t="s">
        <v>182</v>
      </c>
    </row>
    <row r="81" spans="1:18" x14ac:dyDescent="0.25">
      <c r="A81">
        <v>34079</v>
      </c>
      <c r="B81" t="s">
        <v>408</v>
      </c>
      <c r="C81">
        <v>34079</v>
      </c>
      <c r="D81">
        <v>3284</v>
      </c>
      <c r="E81" t="s">
        <v>148</v>
      </c>
      <c r="F81">
        <v>20</v>
      </c>
      <c r="G81" t="s">
        <v>409</v>
      </c>
      <c r="H81" t="s">
        <v>122</v>
      </c>
      <c r="I81" t="s">
        <v>151</v>
      </c>
      <c r="J81" t="s">
        <v>177</v>
      </c>
      <c r="K81" t="s">
        <v>167</v>
      </c>
      <c r="L81" t="s">
        <v>168</v>
      </c>
      <c r="M81">
        <v>100004</v>
      </c>
      <c r="N81" t="s">
        <v>191</v>
      </c>
      <c r="O81" t="s">
        <v>181</v>
      </c>
      <c r="P81" t="s">
        <v>111</v>
      </c>
      <c r="Q81" t="s">
        <v>112</v>
      </c>
      <c r="R81" t="s">
        <v>157</v>
      </c>
    </row>
    <row r="82" spans="1:18" x14ac:dyDescent="0.25">
      <c r="A82">
        <v>34080</v>
      </c>
      <c r="B82" t="s">
        <v>412</v>
      </c>
      <c r="C82">
        <v>34080</v>
      </c>
      <c r="D82">
        <v>813</v>
      </c>
      <c r="E82" t="s">
        <v>164</v>
      </c>
      <c r="F82">
        <v>20</v>
      </c>
      <c r="G82" t="s">
        <v>413</v>
      </c>
      <c r="H82" t="s">
        <v>104</v>
      </c>
      <c r="I82" t="s">
        <v>105</v>
      </c>
      <c r="J82" t="s">
        <v>261</v>
      </c>
      <c r="K82" t="s">
        <v>142</v>
      </c>
      <c r="L82" t="s">
        <v>143</v>
      </c>
      <c r="M82">
        <v>100257</v>
      </c>
      <c r="N82" t="s">
        <v>144</v>
      </c>
      <c r="O82" t="s">
        <v>145</v>
      </c>
      <c r="P82" t="s">
        <v>111</v>
      </c>
      <c r="Q82" t="s">
        <v>112</v>
      </c>
      <c r="R82" t="s">
        <v>113</v>
      </c>
    </row>
    <row r="83" spans="1:18" x14ac:dyDescent="0.25">
      <c r="A83">
        <v>34081</v>
      </c>
      <c r="B83" t="s">
        <v>414</v>
      </c>
      <c r="C83">
        <v>34081</v>
      </c>
      <c r="D83">
        <v>1023</v>
      </c>
      <c r="E83" t="s">
        <v>102</v>
      </c>
      <c r="F83">
        <v>20</v>
      </c>
      <c r="G83" t="s">
        <v>415</v>
      </c>
      <c r="H83" t="s">
        <v>104</v>
      </c>
      <c r="I83" t="s">
        <v>105</v>
      </c>
      <c r="J83" t="s">
        <v>106</v>
      </c>
      <c r="K83" t="s">
        <v>208</v>
      </c>
      <c r="L83" t="s">
        <v>209</v>
      </c>
      <c r="M83">
        <v>100015</v>
      </c>
      <c r="N83" t="s">
        <v>379</v>
      </c>
      <c r="O83" t="s">
        <v>110</v>
      </c>
      <c r="P83" t="s">
        <v>111</v>
      </c>
      <c r="Q83" t="s">
        <v>112</v>
      </c>
      <c r="R83" t="s">
        <v>157</v>
      </c>
    </row>
    <row r="84" spans="1:18" x14ac:dyDescent="0.25">
      <c r="A84">
        <v>34082</v>
      </c>
      <c r="B84" t="s">
        <v>418</v>
      </c>
      <c r="C84">
        <v>34082</v>
      </c>
      <c r="D84">
        <v>902</v>
      </c>
      <c r="E84" t="s">
        <v>148</v>
      </c>
      <c r="F84">
        <v>20</v>
      </c>
      <c r="G84" t="s">
        <v>419</v>
      </c>
      <c r="H84" t="s">
        <v>150</v>
      </c>
      <c r="I84" t="s">
        <v>151</v>
      </c>
      <c r="J84" t="s">
        <v>152</v>
      </c>
      <c r="K84" t="s">
        <v>194</v>
      </c>
      <c r="L84" t="s">
        <v>195</v>
      </c>
      <c r="M84">
        <v>100235</v>
      </c>
      <c r="N84" t="s">
        <v>196</v>
      </c>
      <c r="O84" t="s">
        <v>110</v>
      </c>
      <c r="P84" t="s">
        <v>111</v>
      </c>
      <c r="Q84" t="s">
        <v>133</v>
      </c>
      <c r="R84" t="s">
        <v>182</v>
      </c>
    </row>
    <row r="85" spans="1:18" x14ac:dyDescent="0.25">
      <c r="A85">
        <v>34083</v>
      </c>
      <c r="B85" t="s">
        <v>421</v>
      </c>
      <c r="C85">
        <v>34083</v>
      </c>
      <c r="D85">
        <v>1092</v>
      </c>
      <c r="E85" t="s">
        <v>164</v>
      </c>
      <c r="F85">
        <v>12</v>
      </c>
      <c r="G85" t="s">
        <v>422</v>
      </c>
      <c r="H85" t="s">
        <v>104</v>
      </c>
      <c r="I85" t="s">
        <v>105</v>
      </c>
      <c r="J85" t="s">
        <v>166</v>
      </c>
      <c r="K85" t="s">
        <v>167</v>
      </c>
      <c r="L85" t="s">
        <v>168</v>
      </c>
      <c r="M85">
        <v>100249</v>
      </c>
      <c r="N85" t="s">
        <v>169</v>
      </c>
      <c r="O85" t="s">
        <v>145</v>
      </c>
      <c r="P85" t="s">
        <v>111</v>
      </c>
      <c r="Q85" t="s">
        <v>133</v>
      </c>
      <c r="R85" t="s">
        <v>113</v>
      </c>
    </row>
    <row r="86" spans="1:18" x14ac:dyDescent="0.25">
      <c r="A86">
        <v>34084</v>
      </c>
      <c r="B86" t="s">
        <v>423</v>
      </c>
      <c r="C86">
        <v>34084</v>
      </c>
      <c r="D86">
        <v>1434</v>
      </c>
      <c r="E86" t="s">
        <v>102</v>
      </c>
      <c r="F86">
        <v>20</v>
      </c>
      <c r="G86" t="s">
        <v>424</v>
      </c>
      <c r="H86" t="s">
        <v>104</v>
      </c>
      <c r="I86" t="s">
        <v>106</v>
      </c>
      <c r="J86" t="s">
        <v>106</v>
      </c>
      <c r="K86" t="s">
        <v>425</v>
      </c>
      <c r="L86" t="s">
        <v>426</v>
      </c>
      <c r="M86">
        <v>100002</v>
      </c>
      <c r="N86" t="s">
        <v>173</v>
      </c>
      <c r="O86" t="s">
        <v>110</v>
      </c>
      <c r="P86" t="s">
        <v>111</v>
      </c>
      <c r="Q86" t="s">
        <v>133</v>
      </c>
      <c r="R86" t="s">
        <v>157</v>
      </c>
    </row>
    <row r="87" spans="1:18" x14ac:dyDescent="0.25">
      <c r="A87">
        <v>34085</v>
      </c>
      <c r="B87" t="s">
        <v>427</v>
      </c>
      <c r="C87">
        <v>34085</v>
      </c>
      <c r="D87">
        <v>304</v>
      </c>
      <c r="E87" t="s">
        <v>102</v>
      </c>
      <c r="F87">
        <v>20</v>
      </c>
      <c r="G87" t="s">
        <v>428</v>
      </c>
      <c r="H87" t="s">
        <v>104</v>
      </c>
      <c r="I87" t="s">
        <v>106</v>
      </c>
      <c r="J87" t="s">
        <v>106</v>
      </c>
      <c r="K87" t="s">
        <v>107</v>
      </c>
      <c r="L87" t="s">
        <v>108</v>
      </c>
      <c r="M87">
        <v>100002</v>
      </c>
      <c r="N87" t="s">
        <v>173</v>
      </c>
      <c r="O87" t="s">
        <v>110</v>
      </c>
      <c r="P87" t="s">
        <v>111</v>
      </c>
      <c r="Q87" t="s">
        <v>112</v>
      </c>
      <c r="R87" t="s">
        <v>157</v>
      </c>
    </row>
    <row r="88" spans="1:18" x14ac:dyDescent="0.25">
      <c r="A88">
        <v>34086</v>
      </c>
      <c r="B88" t="s">
        <v>429</v>
      </c>
      <c r="C88">
        <v>34086</v>
      </c>
      <c r="D88">
        <v>3034</v>
      </c>
      <c r="E88" t="s">
        <v>120</v>
      </c>
      <c r="F88">
        <v>30</v>
      </c>
      <c r="G88" t="s">
        <v>430</v>
      </c>
      <c r="H88" t="s">
        <v>104</v>
      </c>
      <c r="I88" t="s">
        <v>105</v>
      </c>
      <c r="J88" t="s">
        <v>261</v>
      </c>
      <c r="K88" t="s">
        <v>142</v>
      </c>
      <c r="L88" t="s">
        <v>143</v>
      </c>
      <c r="M88">
        <v>100257</v>
      </c>
      <c r="N88" t="s">
        <v>144</v>
      </c>
      <c r="O88" t="s">
        <v>145</v>
      </c>
      <c r="P88" t="s">
        <v>111</v>
      </c>
      <c r="Q88" t="s">
        <v>112</v>
      </c>
      <c r="R88" t="s">
        <v>113</v>
      </c>
    </row>
    <row r="89" spans="1:18" x14ac:dyDescent="0.25">
      <c r="A89">
        <v>34087</v>
      </c>
      <c r="B89" t="s">
        <v>431</v>
      </c>
      <c r="C89">
        <v>34087</v>
      </c>
      <c r="D89">
        <v>1219</v>
      </c>
      <c r="E89" t="s">
        <v>148</v>
      </c>
      <c r="F89">
        <v>20</v>
      </c>
      <c r="G89" t="s">
        <v>432</v>
      </c>
      <c r="H89" t="s">
        <v>150</v>
      </c>
      <c r="I89" t="s">
        <v>218</v>
      </c>
      <c r="J89" t="s">
        <v>219</v>
      </c>
      <c r="K89" t="s">
        <v>433</v>
      </c>
      <c r="L89" t="s">
        <v>434</v>
      </c>
      <c r="M89">
        <v>100253</v>
      </c>
      <c r="N89" t="s">
        <v>222</v>
      </c>
      <c r="O89" t="s">
        <v>110</v>
      </c>
      <c r="P89" t="s">
        <v>111</v>
      </c>
      <c r="Q89" t="s">
        <v>112</v>
      </c>
      <c r="R89" t="s">
        <v>223</v>
      </c>
    </row>
    <row r="90" spans="1:18" x14ac:dyDescent="0.25">
      <c r="A90">
        <v>34088</v>
      </c>
      <c r="B90" t="s">
        <v>437</v>
      </c>
      <c r="C90">
        <v>34088</v>
      </c>
      <c r="D90">
        <v>2878</v>
      </c>
      <c r="E90" t="s">
        <v>148</v>
      </c>
      <c r="F90">
        <v>20</v>
      </c>
      <c r="G90" t="s">
        <v>438</v>
      </c>
      <c r="H90" t="s">
        <v>150</v>
      </c>
      <c r="I90" t="s">
        <v>218</v>
      </c>
      <c r="J90" t="s">
        <v>219</v>
      </c>
      <c r="K90" t="s">
        <v>433</v>
      </c>
      <c r="L90" t="s">
        <v>434</v>
      </c>
      <c r="M90">
        <v>100253</v>
      </c>
      <c r="N90" t="s">
        <v>222</v>
      </c>
      <c r="O90" t="s">
        <v>110</v>
      </c>
      <c r="P90" t="s">
        <v>111</v>
      </c>
      <c r="Q90" t="s">
        <v>112</v>
      </c>
      <c r="R90" t="s">
        <v>223</v>
      </c>
    </row>
    <row r="91" spans="1:18" x14ac:dyDescent="0.25">
      <c r="A91">
        <v>34089</v>
      </c>
      <c r="B91" t="s">
        <v>442</v>
      </c>
      <c r="C91">
        <v>34089</v>
      </c>
      <c r="D91">
        <v>861</v>
      </c>
      <c r="E91" t="s">
        <v>102</v>
      </c>
      <c r="F91">
        <v>20</v>
      </c>
      <c r="G91" t="s">
        <v>443</v>
      </c>
      <c r="H91" t="s">
        <v>104</v>
      </c>
      <c r="I91" t="s">
        <v>105</v>
      </c>
      <c r="J91" t="s">
        <v>141</v>
      </c>
      <c r="K91" t="s">
        <v>142</v>
      </c>
      <c r="L91" t="s">
        <v>143</v>
      </c>
      <c r="M91">
        <v>100248</v>
      </c>
      <c r="N91" t="s">
        <v>200</v>
      </c>
      <c r="O91" t="s">
        <v>145</v>
      </c>
      <c r="P91" t="s">
        <v>111</v>
      </c>
      <c r="Q91" t="s">
        <v>112</v>
      </c>
      <c r="R91" t="s">
        <v>113</v>
      </c>
    </row>
    <row r="92" spans="1:18" x14ac:dyDescent="0.25">
      <c r="A92">
        <v>34090</v>
      </c>
      <c r="B92" t="s">
        <v>445</v>
      </c>
      <c r="C92">
        <v>34090</v>
      </c>
      <c r="D92">
        <v>577</v>
      </c>
      <c r="E92" t="s">
        <v>148</v>
      </c>
      <c r="F92">
        <v>12</v>
      </c>
      <c r="G92" t="s">
        <v>446</v>
      </c>
      <c r="H92" t="s">
        <v>150</v>
      </c>
      <c r="I92" t="s">
        <v>218</v>
      </c>
      <c r="J92" t="s">
        <v>219</v>
      </c>
      <c r="K92" t="s">
        <v>220</v>
      </c>
      <c r="L92" t="s">
        <v>221</v>
      </c>
      <c r="M92">
        <v>100253</v>
      </c>
      <c r="N92" t="s">
        <v>222</v>
      </c>
      <c r="O92" t="s">
        <v>110</v>
      </c>
      <c r="P92" t="s">
        <v>111</v>
      </c>
      <c r="Q92" t="s">
        <v>133</v>
      </c>
      <c r="R92" t="s">
        <v>223</v>
      </c>
    </row>
    <row r="93" spans="1:18" x14ac:dyDescent="0.25">
      <c r="A93">
        <v>34091</v>
      </c>
      <c r="B93" t="s">
        <v>450</v>
      </c>
      <c r="C93">
        <v>34091</v>
      </c>
      <c r="D93">
        <v>2230</v>
      </c>
      <c r="E93" t="s">
        <v>451</v>
      </c>
      <c r="F93">
        <v>20</v>
      </c>
      <c r="G93" t="s">
        <v>452</v>
      </c>
      <c r="H93" t="s">
        <v>122</v>
      </c>
      <c r="I93" t="s">
        <v>151</v>
      </c>
      <c r="J93" t="s">
        <v>177</v>
      </c>
      <c r="K93" t="s">
        <v>153</v>
      </c>
      <c r="L93" t="s">
        <v>154</v>
      </c>
      <c r="M93">
        <v>100219</v>
      </c>
      <c r="N93" t="s">
        <v>286</v>
      </c>
      <c r="O93" t="s">
        <v>181</v>
      </c>
      <c r="P93" t="s">
        <v>111</v>
      </c>
      <c r="Q93" t="s">
        <v>133</v>
      </c>
      <c r="R93" t="s">
        <v>157</v>
      </c>
    </row>
    <row r="94" spans="1:18" x14ac:dyDescent="0.25">
      <c r="A94">
        <v>34092</v>
      </c>
      <c r="B94" t="s">
        <v>453</v>
      </c>
      <c r="C94">
        <v>34092</v>
      </c>
      <c r="D94">
        <v>2594</v>
      </c>
      <c r="E94" t="s">
        <v>120</v>
      </c>
      <c r="F94">
        <v>30</v>
      </c>
      <c r="G94" t="s">
        <v>454</v>
      </c>
      <c r="H94" t="s">
        <v>104</v>
      </c>
      <c r="I94" t="s">
        <v>105</v>
      </c>
      <c r="J94" t="s">
        <v>141</v>
      </c>
      <c r="K94" t="s">
        <v>142</v>
      </c>
      <c r="L94" t="s">
        <v>143</v>
      </c>
      <c r="M94">
        <v>100248</v>
      </c>
      <c r="N94" t="s">
        <v>200</v>
      </c>
      <c r="O94" t="s">
        <v>145</v>
      </c>
      <c r="P94" t="s">
        <v>111</v>
      </c>
      <c r="Q94" t="s">
        <v>112</v>
      </c>
      <c r="R94" t="s">
        <v>113</v>
      </c>
    </row>
    <row r="95" spans="1:18" x14ac:dyDescent="0.25">
      <c r="A95">
        <v>34093</v>
      </c>
      <c r="B95" t="s">
        <v>455</v>
      </c>
      <c r="C95">
        <v>34093</v>
      </c>
      <c r="D95">
        <v>1866</v>
      </c>
      <c r="E95" t="s">
        <v>164</v>
      </c>
      <c r="F95">
        <v>20</v>
      </c>
      <c r="G95" t="s">
        <v>456</v>
      </c>
      <c r="H95" t="s">
        <v>104</v>
      </c>
      <c r="I95" t="s">
        <v>105</v>
      </c>
      <c r="J95" t="s">
        <v>166</v>
      </c>
      <c r="K95" t="s">
        <v>167</v>
      </c>
      <c r="L95" t="s">
        <v>168</v>
      </c>
      <c r="M95">
        <v>100249</v>
      </c>
      <c r="N95" t="s">
        <v>169</v>
      </c>
      <c r="O95" t="s">
        <v>145</v>
      </c>
      <c r="P95" t="s">
        <v>111</v>
      </c>
      <c r="Q95" t="s">
        <v>133</v>
      </c>
      <c r="R95" t="s">
        <v>113</v>
      </c>
    </row>
    <row r="96" spans="1:18" x14ac:dyDescent="0.25">
      <c r="A96">
        <v>34094</v>
      </c>
      <c r="B96" t="s">
        <v>457</v>
      </c>
      <c r="C96">
        <v>34094</v>
      </c>
      <c r="D96">
        <v>510</v>
      </c>
      <c r="E96" t="s">
        <v>102</v>
      </c>
      <c r="F96">
        <v>20</v>
      </c>
      <c r="G96" t="s">
        <v>458</v>
      </c>
      <c r="H96" t="s">
        <v>104</v>
      </c>
      <c r="I96" t="s">
        <v>106</v>
      </c>
      <c r="J96" t="s">
        <v>106</v>
      </c>
      <c r="K96" t="s">
        <v>243</v>
      </c>
      <c r="L96" t="s">
        <v>244</v>
      </c>
      <c r="M96">
        <v>100002</v>
      </c>
      <c r="N96" t="s">
        <v>173</v>
      </c>
      <c r="O96" t="s">
        <v>110</v>
      </c>
      <c r="P96" t="s">
        <v>111</v>
      </c>
      <c r="Q96" t="s">
        <v>133</v>
      </c>
      <c r="R96" t="s">
        <v>157</v>
      </c>
    </row>
    <row r="97" spans="1:18" x14ac:dyDescent="0.25">
      <c r="A97">
        <v>34095</v>
      </c>
      <c r="B97" t="s">
        <v>459</v>
      </c>
      <c r="C97">
        <v>34095</v>
      </c>
      <c r="D97">
        <v>3191</v>
      </c>
      <c r="E97" t="s">
        <v>148</v>
      </c>
      <c r="F97">
        <v>20</v>
      </c>
      <c r="G97" t="s">
        <v>460</v>
      </c>
      <c r="H97" t="s">
        <v>150</v>
      </c>
      <c r="I97" t="s">
        <v>218</v>
      </c>
      <c r="J97" t="s">
        <v>219</v>
      </c>
      <c r="K97" t="s">
        <v>433</v>
      </c>
      <c r="L97" t="s">
        <v>434</v>
      </c>
      <c r="M97">
        <v>100253</v>
      </c>
      <c r="N97" t="s">
        <v>222</v>
      </c>
      <c r="O97" t="s">
        <v>110</v>
      </c>
      <c r="P97" t="s">
        <v>111</v>
      </c>
      <c r="Q97" t="s">
        <v>112</v>
      </c>
      <c r="R97" t="s">
        <v>223</v>
      </c>
    </row>
    <row r="98" spans="1:18" x14ac:dyDescent="0.25">
      <c r="A98">
        <v>34096</v>
      </c>
      <c r="B98" t="s">
        <v>463</v>
      </c>
      <c r="C98">
        <v>34096</v>
      </c>
      <c r="D98">
        <v>2604</v>
      </c>
      <c r="E98" t="s">
        <v>164</v>
      </c>
      <c r="F98">
        <v>20</v>
      </c>
      <c r="G98" t="s">
        <v>464</v>
      </c>
      <c r="H98" t="s">
        <v>104</v>
      </c>
      <c r="I98" t="s">
        <v>105</v>
      </c>
      <c r="J98" t="s">
        <v>106</v>
      </c>
      <c r="K98" t="s">
        <v>208</v>
      </c>
      <c r="L98" t="s">
        <v>209</v>
      </c>
      <c r="M98">
        <v>100258</v>
      </c>
      <c r="N98" t="s">
        <v>109</v>
      </c>
      <c r="O98" t="s">
        <v>145</v>
      </c>
      <c r="P98" t="s">
        <v>111</v>
      </c>
      <c r="Q98" t="s">
        <v>112</v>
      </c>
      <c r="R98" t="s">
        <v>113</v>
      </c>
    </row>
    <row r="99" spans="1:18" x14ac:dyDescent="0.25">
      <c r="A99">
        <v>34097</v>
      </c>
      <c r="B99" t="s">
        <v>465</v>
      </c>
      <c r="C99">
        <v>34097</v>
      </c>
      <c r="D99">
        <v>3021</v>
      </c>
      <c r="E99" t="s">
        <v>120</v>
      </c>
      <c r="F99">
        <v>30</v>
      </c>
      <c r="G99" t="s">
        <v>466</v>
      </c>
      <c r="H99" t="s">
        <v>104</v>
      </c>
      <c r="I99" t="s">
        <v>105</v>
      </c>
      <c r="J99" t="s">
        <v>141</v>
      </c>
      <c r="K99" t="s">
        <v>142</v>
      </c>
      <c r="L99" t="s">
        <v>143</v>
      </c>
      <c r="M99">
        <v>100257</v>
      </c>
      <c r="N99" t="s">
        <v>144</v>
      </c>
      <c r="O99" t="s">
        <v>145</v>
      </c>
      <c r="P99" t="s">
        <v>111</v>
      </c>
      <c r="Q99" t="s">
        <v>112</v>
      </c>
      <c r="R99" t="s">
        <v>113</v>
      </c>
    </row>
    <row r="100" spans="1:18" x14ac:dyDescent="0.25">
      <c r="A100">
        <v>34098</v>
      </c>
      <c r="B100" t="s">
        <v>467</v>
      </c>
      <c r="C100">
        <v>34098</v>
      </c>
      <c r="D100">
        <v>2556</v>
      </c>
      <c r="E100" t="s">
        <v>120</v>
      </c>
      <c r="F100">
        <v>30</v>
      </c>
      <c r="G100" t="s">
        <v>468</v>
      </c>
      <c r="H100" t="s">
        <v>104</v>
      </c>
      <c r="I100" t="s">
        <v>105</v>
      </c>
      <c r="J100" t="s">
        <v>261</v>
      </c>
      <c r="K100" t="s">
        <v>142</v>
      </c>
      <c r="L100" t="s">
        <v>143</v>
      </c>
      <c r="M100">
        <v>100257</v>
      </c>
      <c r="N100" t="s">
        <v>144</v>
      </c>
      <c r="O100" t="s">
        <v>145</v>
      </c>
      <c r="P100" t="s">
        <v>111</v>
      </c>
      <c r="Q100" t="s">
        <v>112</v>
      </c>
      <c r="R100" t="s">
        <v>113</v>
      </c>
    </row>
    <row r="101" spans="1:18" x14ac:dyDescent="0.25">
      <c r="A101">
        <v>34099</v>
      </c>
      <c r="B101" t="s">
        <v>469</v>
      </c>
      <c r="C101">
        <v>34099</v>
      </c>
      <c r="D101">
        <v>1735</v>
      </c>
      <c r="E101" t="s">
        <v>148</v>
      </c>
      <c r="F101">
        <v>20</v>
      </c>
      <c r="G101" t="s">
        <v>470</v>
      </c>
      <c r="H101" t="s">
        <v>150</v>
      </c>
      <c r="I101" t="s">
        <v>151</v>
      </c>
      <c r="J101" t="s">
        <v>152</v>
      </c>
      <c r="K101" t="s">
        <v>153</v>
      </c>
      <c r="L101" t="s">
        <v>154</v>
      </c>
      <c r="M101">
        <v>100235</v>
      </c>
      <c r="N101" t="s">
        <v>196</v>
      </c>
      <c r="O101" t="s">
        <v>110</v>
      </c>
      <c r="P101" t="s">
        <v>111</v>
      </c>
      <c r="Q101" t="s">
        <v>133</v>
      </c>
      <c r="R101" t="s">
        <v>182</v>
      </c>
    </row>
    <row r="102" spans="1:18" x14ac:dyDescent="0.25">
      <c r="A102">
        <v>34100</v>
      </c>
      <c r="B102" t="s">
        <v>471</v>
      </c>
      <c r="C102">
        <v>34100</v>
      </c>
      <c r="D102">
        <v>2576</v>
      </c>
      <c r="E102" t="s">
        <v>120</v>
      </c>
      <c r="F102">
        <v>30</v>
      </c>
      <c r="G102" t="s">
        <v>472</v>
      </c>
      <c r="H102" t="s">
        <v>104</v>
      </c>
      <c r="I102" t="s">
        <v>105</v>
      </c>
      <c r="J102" t="s">
        <v>141</v>
      </c>
      <c r="K102" t="s">
        <v>142</v>
      </c>
      <c r="L102" t="s">
        <v>143</v>
      </c>
      <c r="M102">
        <v>100257</v>
      </c>
      <c r="N102" t="s">
        <v>144</v>
      </c>
      <c r="O102" t="s">
        <v>145</v>
      </c>
      <c r="P102" t="s">
        <v>111</v>
      </c>
      <c r="Q102" t="s">
        <v>133</v>
      </c>
      <c r="R102" t="s">
        <v>113</v>
      </c>
    </row>
    <row r="103" spans="1:18" x14ac:dyDescent="0.25">
      <c r="A103">
        <v>34101</v>
      </c>
      <c r="B103" t="s">
        <v>473</v>
      </c>
      <c r="C103">
        <v>34101</v>
      </c>
      <c r="D103">
        <v>3586</v>
      </c>
      <c r="E103" t="s">
        <v>129</v>
      </c>
      <c r="F103">
        <v>20</v>
      </c>
      <c r="G103" t="s">
        <v>474</v>
      </c>
      <c r="H103" t="s">
        <v>122</v>
      </c>
      <c r="I103" t="s">
        <v>106</v>
      </c>
      <c r="J103" t="s">
        <v>123</v>
      </c>
      <c r="K103" t="s">
        <v>107</v>
      </c>
      <c r="L103" t="s">
        <v>108</v>
      </c>
      <c r="M103">
        <v>100181</v>
      </c>
      <c r="N103" t="s">
        <v>126</v>
      </c>
      <c r="O103" t="s">
        <v>110</v>
      </c>
      <c r="P103" t="s">
        <v>111</v>
      </c>
      <c r="Q103" t="s">
        <v>112</v>
      </c>
      <c r="R103" t="s">
        <v>182</v>
      </c>
    </row>
    <row r="104" spans="1:18" x14ac:dyDescent="0.25">
      <c r="A104">
        <v>34102</v>
      </c>
      <c r="B104" t="s">
        <v>478</v>
      </c>
      <c r="C104">
        <v>34102</v>
      </c>
      <c r="D104">
        <v>833</v>
      </c>
      <c r="E104" t="s">
        <v>148</v>
      </c>
      <c r="F104">
        <v>20</v>
      </c>
      <c r="G104" t="s">
        <v>479</v>
      </c>
      <c r="H104" t="s">
        <v>150</v>
      </c>
      <c r="I104" t="s">
        <v>151</v>
      </c>
      <c r="J104" t="s">
        <v>152</v>
      </c>
      <c r="K104" t="s">
        <v>153</v>
      </c>
      <c r="L104" t="s">
        <v>154</v>
      </c>
      <c r="M104">
        <v>100235</v>
      </c>
      <c r="N104" t="s">
        <v>196</v>
      </c>
      <c r="O104" t="s">
        <v>110</v>
      </c>
      <c r="P104" t="s">
        <v>111</v>
      </c>
      <c r="Q104" t="s">
        <v>112</v>
      </c>
      <c r="R104" t="s">
        <v>182</v>
      </c>
    </row>
    <row r="105" spans="1:18" x14ac:dyDescent="0.25">
      <c r="A105">
        <v>34103</v>
      </c>
      <c r="B105" t="s">
        <v>480</v>
      </c>
      <c r="C105">
        <v>34103</v>
      </c>
      <c r="D105">
        <v>1773</v>
      </c>
      <c r="E105" t="s">
        <v>120</v>
      </c>
      <c r="F105">
        <v>30</v>
      </c>
      <c r="G105" t="s">
        <v>481</v>
      </c>
      <c r="H105" t="s">
        <v>122</v>
      </c>
      <c r="I105" t="s">
        <v>151</v>
      </c>
      <c r="J105" t="s">
        <v>177</v>
      </c>
      <c r="K105" t="s">
        <v>124</v>
      </c>
      <c r="L105" t="s">
        <v>125</v>
      </c>
      <c r="M105">
        <v>100004</v>
      </c>
      <c r="N105" t="s">
        <v>191</v>
      </c>
      <c r="O105" t="s">
        <v>181</v>
      </c>
      <c r="P105" t="s">
        <v>111</v>
      </c>
      <c r="Q105" t="s">
        <v>112</v>
      </c>
      <c r="R105" t="s">
        <v>157</v>
      </c>
    </row>
    <row r="106" spans="1:18" x14ac:dyDescent="0.25">
      <c r="A106">
        <v>34104</v>
      </c>
      <c r="B106" t="s">
        <v>482</v>
      </c>
      <c r="C106">
        <v>34104</v>
      </c>
      <c r="D106">
        <v>654</v>
      </c>
      <c r="E106" t="s">
        <v>120</v>
      </c>
      <c r="F106">
        <v>30</v>
      </c>
      <c r="G106" t="s">
        <v>483</v>
      </c>
      <c r="H106" t="s">
        <v>104</v>
      </c>
      <c r="I106" t="s">
        <v>105</v>
      </c>
      <c r="J106" t="s">
        <v>106</v>
      </c>
      <c r="K106" t="s">
        <v>208</v>
      </c>
      <c r="L106" t="s">
        <v>209</v>
      </c>
      <c r="M106">
        <v>100258</v>
      </c>
      <c r="N106" t="s">
        <v>109</v>
      </c>
      <c r="O106" t="s">
        <v>145</v>
      </c>
      <c r="P106" t="s">
        <v>111</v>
      </c>
      <c r="Q106" t="s">
        <v>133</v>
      </c>
      <c r="R106" t="s">
        <v>113</v>
      </c>
    </row>
    <row r="107" spans="1:18" x14ac:dyDescent="0.25">
      <c r="A107">
        <v>34105</v>
      </c>
      <c r="B107" t="s">
        <v>484</v>
      </c>
      <c r="C107">
        <v>34105</v>
      </c>
      <c r="D107">
        <v>541</v>
      </c>
      <c r="E107" t="s">
        <v>102</v>
      </c>
      <c r="F107">
        <v>20</v>
      </c>
      <c r="G107" t="s">
        <v>485</v>
      </c>
      <c r="H107" t="s">
        <v>104</v>
      </c>
      <c r="I107" t="s">
        <v>105</v>
      </c>
      <c r="J107" t="s">
        <v>106</v>
      </c>
      <c r="K107" t="s">
        <v>208</v>
      </c>
      <c r="L107" t="s">
        <v>209</v>
      </c>
      <c r="M107">
        <v>100258</v>
      </c>
      <c r="N107" t="s">
        <v>109</v>
      </c>
      <c r="O107" t="s">
        <v>110</v>
      </c>
      <c r="P107" t="s">
        <v>111</v>
      </c>
      <c r="Q107" t="s">
        <v>133</v>
      </c>
      <c r="R107" t="s">
        <v>113</v>
      </c>
    </row>
    <row r="108" spans="1:18" x14ac:dyDescent="0.25">
      <c r="A108">
        <v>34106</v>
      </c>
      <c r="B108" t="s">
        <v>486</v>
      </c>
      <c r="C108">
        <v>34106</v>
      </c>
      <c r="D108">
        <v>540</v>
      </c>
      <c r="E108" t="s">
        <v>451</v>
      </c>
      <c r="F108">
        <v>20</v>
      </c>
      <c r="G108" t="s">
        <v>487</v>
      </c>
      <c r="H108" t="s">
        <v>122</v>
      </c>
      <c r="I108" t="s">
        <v>151</v>
      </c>
      <c r="J108" t="s">
        <v>177</v>
      </c>
      <c r="K108" t="s">
        <v>153</v>
      </c>
      <c r="L108" t="s">
        <v>154</v>
      </c>
      <c r="M108">
        <v>100219</v>
      </c>
      <c r="N108" t="s">
        <v>286</v>
      </c>
      <c r="O108" t="s">
        <v>181</v>
      </c>
      <c r="P108" t="s">
        <v>111</v>
      </c>
      <c r="Q108" t="s">
        <v>133</v>
      </c>
      <c r="R108" t="s">
        <v>157</v>
      </c>
    </row>
    <row r="109" spans="1:18" x14ac:dyDescent="0.25">
      <c r="A109">
        <v>34107</v>
      </c>
      <c r="B109" t="s">
        <v>488</v>
      </c>
      <c r="C109">
        <v>34107</v>
      </c>
      <c r="D109">
        <v>5858</v>
      </c>
      <c r="E109" t="s">
        <v>120</v>
      </c>
      <c r="F109">
        <v>30</v>
      </c>
      <c r="G109" t="s">
        <v>489</v>
      </c>
      <c r="H109" t="s">
        <v>104</v>
      </c>
      <c r="I109" t="s">
        <v>105</v>
      </c>
      <c r="J109" t="s">
        <v>261</v>
      </c>
      <c r="K109" t="s">
        <v>142</v>
      </c>
      <c r="L109" t="s">
        <v>143</v>
      </c>
      <c r="M109">
        <v>100256</v>
      </c>
      <c r="N109" t="s">
        <v>313</v>
      </c>
      <c r="O109" t="s">
        <v>110</v>
      </c>
      <c r="P109" t="s">
        <v>111</v>
      </c>
      <c r="Q109" t="s">
        <v>112</v>
      </c>
      <c r="R109" t="s">
        <v>157</v>
      </c>
    </row>
    <row r="110" spans="1:18" x14ac:dyDescent="0.25">
      <c r="A110">
        <v>34108</v>
      </c>
      <c r="B110" t="s">
        <v>490</v>
      </c>
      <c r="C110">
        <v>34108</v>
      </c>
      <c r="D110">
        <v>3985</v>
      </c>
      <c r="E110" t="s">
        <v>148</v>
      </c>
      <c r="F110">
        <v>20</v>
      </c>
      <c r="G110" t="s">
        <v>491</v>
      </c>
      <c r="H110" t="s">
        <v>122</v>
      </c>
      <c r="I110" t="s">
        <v>229</v>
      </c>
      <c r="J110" t="s">
        <v>123</v>
      </c>
      <c r="K110" t="s">
        <v>230</v>
      </c>
      <c r="L110" t="s">
        <v>231</v>
      </c>
      <c r="M110">
        <v>100259</v>
      </c>
      <c r="N110" t="s">
        <v>232</v>
      </c>
      <c r="O110" t="s">
        <v>110</v>
      </c>
      <c r="P110" t="s">
        <v>111</v>
      </c>
      <c r="Q110" t="s">
        <v>112</v>
      </c>
      <c r="R110" t="s">
        <v>223</v>
      </c>
    </row>
    <row r="111" spans="1:18" x14ac:dyDescent="0.25">
      <c r="A111">
        <v>34109</v>
      </c>
      <c r="B111" t="s">
        <v>495</v>
      </c>
      <c r="C111">
        <v>34109</v>
      </c>
      <c r="D111">
        <v>1604</v>
      </c>
      <c r="E111" t="s">
        <v>102</v>
      </c>
      <c r="F111">
        <v>20</v>
      </c>
      <c r="G111" t="s">
        <v>496</v>
      </c>
      <c r="H111" t="s">
        <v>104</v>
      </c>
      <c r="I111" t="s">
        <v>105</v>
      </c>
      <c r="J111" t="s">
        <v>106</v>
      </c>
      <c r="K111" t="s">
        <v>208</v>
      </c>
      <c r="L111" t="s">
        <v>209</v>
      </c>
      <c r="M111">
        <v>100258</v>
      </c>
      <c r="N111" t="s">
        <v>109</v>
      </c>
      <c r="O111" t="s">
        <v>145</v>
      </c>
      <c r="P111" t="s">
        <v>111</v>
      </c>
      <c r="Q111" t="s">
        <v>112</v>
      </c>
      <c r="R111" t="s">
        <v>113</v>
      </c>
    </row>
    <row r="112" spans="1:18" x14ac:dyDescent="0.25">
      <c r="A112">
        <v>34110</v>
      </c>
      <c r="B112" t="s">
        <v>498</v>
      </c>
      <c r="C112">
        <v>34110</v>
      </c>
      <c r="D112">
        <v>1132</v>
      </c>
      <c r="E112" t="s">
        <v>148</v>
      </c>
      <c r="F112">
        <v>20</v>
      </c>
      <c r="G112" t="s">
        <v>499</v>
      </c>
      <c r="H112" t="s">
        <v>150</v>
      </c>
      <c r="I112" t="s">
        <v>276</v>
      </c>
      <c r="J112" t="s">
        <v>276</v>
      </c>
      <c r="K112" t="s">
        <v>277</v>
      </c>
      <c r="L112" t="s">
        <v>278</v>
      </c>
      <c r="M112">
        <v>100017</v>
      </c>
      <c r="N112" t="s">
        <v>279</v>
      </c>
      <c r="O112" t="s">
        <v>110</v>
      </c>
      <c r="P112" t="s">
        <v>111</v>
      </c>
      <c r="Q112" t="s">
        <v>133</v>
      </c>
      <c r="R112" t="s">
        <v>182</v>
      </c>
    </row>
    <row r="113" spans="1:18" x14ac:dyDescent="0.25">
      <c r="A113">
        <v>34111</v>
      </c>
      <c r="B113" t="s">
        <v>500</v>
      </c>
      <c r="C113">
        <v>34111</v>
      </c>
      <c r="D113">
        <v>726</v>
      </c>
      <c r="E113" t="s">
        <v>148</v>
      </c>
      <c r="F113">
        <v>20</v>
      </c>
      <c r="G113" t="s">
        <v>501</v>
      </c>
      <c r="H113" t="s">
        <v>150</v>
      </c>
      <c r="I113" t="s">
        <v>151</v>
      </c>
      <c r="J113" t="s">
        <v>152</v>
      </c>
      <c r="K113" t="s">
        <v>153</v>
      </c>
      <c r="L113" t="s">
        <v>154</v>
      </c>
      <c r="M113">
        <v>100033</v>
      </c>
      <c r="N113" t="s">
        <v>155</v>
      </c>
      <c r="O113" t="s">
        <v>156</v>
      </c>
      <c r="P113" t="s">
        <v>111</v>
      </c>
      <c r="Q113" t="s">
        <v>112</v>
      </c>
      <c r="R113" t="s">
        <v>157</v>
      </c>
    </row>
    <row r="114" spans="1:18" x14ac:dyDescent="0.25">
      <c r="A114">
        <v>34112</v>
      </c>
      <c r="B114" t="s">
        <v>504</v>
      </c>
      <c r="C114">
        <v>34112</v>
      </c>
      <c r="D114">
        <v>487</v>
      </c>
      <c r="E114" t="s">
        <v>148</v>
      </c>
      <c r="F114">
        <v>20</v>
      </c>
      <c r="G114" t="s">
        <v>505</v>
      </c>
      <c r="H114" t="s">
        <v>150</v>
      </c>
      <c r="I114" t="s">
        <v>276</v>
      </c>
      <c r="J114" t="s">
        <v>276</v>
      </c>
      <c r="K114" t="s">
        <v>277</v>
      </c>
      <c r="L114" t="s">
        <v>278</v>
      </c>
      <c r="M114">
        <v>100017</v>
      </c>
      <c r="N114" t="s">
        <v>279</v>
      </c>
      <c r="O114" t="s">
        <v>110</v>
      </c>
      <c r="P114" t="s">
        <v>111</v>
      </c>
      <c r="Q114" t="s">
        <v>112</v>
      </c>
      <c r="R114" t="s">
        <v>182</v>
      </c>
    </row>
    <row r="115" spans="1:18" x14ac:dyDescent="0.25">
      <c r="A115">
        <v>34113</v>
      </c>
      <c r="B115" t="s">
        <v>506</v>
      </c>
      <c r="C115">
        <v>34113</v>
      </c>
      <c r="D115">
        <v>1635</v>
      </c>
      <c r="E115" t="s">
        <v>148</v>
      </c>
      <c r="F115">
        <v>20</v>
      </c>
      <c r="G115" t="s">
        <v>507</v>
      </c>
      <c r="H115" t="s">
        <v>122</v>
      </c>
      <c r="I115" t="s">
        <v>229</v>
      </c>
      <c r="J115" t="s">
        <v>123</v>
      </c>
      <c r="K115" t="s">
        <v>230</v>
      </c>
      <c r="L115" t="s">
        <v>231</v>
      </c>
      <c r="M115">
        <v>100259</v>
      </c>
      <c r="N115" t="s">
        <v>232</v>
      </c>
      <c r="O115" t="s">
        <v>110</v>
      </c>
      <c r="P115" t="s">
        <v>111</v>
      </c>
      <c r="Q115" t="s">
        <v>112</v>
      </c>
      <c r="R115" t="s">
        <v>223</v>
      </c>
    </row>
    <row r="116" spans="1:18" x14ac:dyDescent="0.25">
      <c r="A116">
        <v>34114</v>
      </c>
      <c r="B116" t="s">
        <v>511</v>
      </c>
      <c r="C116">
        <v>34114</v>
      </c>
      <c r="D116">
        <v>2988</v>
      </c>
      <c r="E116" t="s">
        <v>148</v>
      </c>
      <c r="F116">
        <v>20</v>
      </c>
      <c r="G116" t="s">
        <v>512</v>
      </c>
      <c r="H116" t="s">
        <v>122</v>
      </c>
      <c r="I116" t="s">
        <v>151</v>
      </c>
      <c r="J116" t="s">
        <v>177</v>
      </c>
      <c r="K116" t="s">
        <v>178</v>
      </c>
      <c r="L116" t="s">
        <v>179</v>
      </c>
      <c r="M116">
        <v>100031</v>
      </c>
      <c r="N116" t="s">
        <v>180</v>
      </c>
      <c r="O116" t="s">
        <v>181</v>
      </c>
      <c r="P116" t="s">
        <v>111</v>
      </c>
      <c r="Q116" t="s">
        <v>112</v>
      </c>
      <c r="R116" t="s">
        <v>182</v>
      </c>
    </row>
    <row r="117" spans="1:18" x14ac:dyDescent="0.25">
      <c r="A117">
        <v>34115</v>
      </c>
      <c r="B117" t="s">
        <v>514</v>
      </c>
      <c r="C117">
        <v>34115</v>
      </c>
      <c r="D117">
        <v>2910</v>
      </c>
      <c r="E117" t="s">
        <v>120</v>
      </c>
      <c r="F117">
        <v>30</v>
      </c>
      <c r="G117" t="s">
        <v>515</v>
      </c>
      <c r="H117" t="s">
        <v>150</v>
      </c>
      <c r="I117" t="s">
        <v>151</v>
      </c>
      <c r="J117" t="s">
        <v>152</v>
      </c>
      <c r="K117" t="s">
        <v>153</v>
      </c>
      <c r="L117" t="s">
        <v>154</v>
      </c>
      <c r="M117">
        <v>100033</v>
      </c>
      <c r="N117" t="s">
        <v>155</v>
      </c>
      <c r="O117" t="s">
        <v>156</v>
      </c>
      <c r="P117" t="s">
        <v>111</v>
      </c>
      <c r="Q117" t="s">
        <v>133</v>
      </c>
      <c r="R117" t="s">
        <v>157</v>
      </c>
    </row>
    <row r="118" spans="1:18" x14ac:dyDescent="0.25">
      <c r="A118">
        <v>34116</v>
      </c>
      <c r="B118" t="s">
        <v>516</v>
      </c>
      <c r="C118">
        <v>34116</v>
      </c>
      <c r="D118">
        <v>1660</v>
      </c>
      <c r="E118" t="s">
        <v>148</v>
      </c>
      <c r="F118">
        <v>12</v>
      </c>
      <c r="G118" t="s">
        <v>517</v>
      </c>
      <c r="H118" t="s">
        <v>150</v>
      </c>
      <c r="I118" t="s">
        <v>218</v>
      </c>
      <c r="J118" t="s">
        <v>219</v>
      </c>
      <c r="K118" t="s">
        <v>518</v>
      </c>
      <c r="L118" t="s">
        <v>519</v>
      </c>
      <c r="M118">
        <v>100253</v>
      </c>
      <c r="N118" t="s">
        <v>222</v>
      </c>
      <c r="O118" t="s">
        <v>110</v>
      </c>
      <c r="P118" t="s">
        <v>111</v>
      </c>
      <c r="Q118" t="s">
        <v>112</v>
      </c>
      <c r="R118" t="s">
        <v>223</v>
      </c>
    </row>
    <row r="119" spans="1:18" x14ac:dyDescent="0.25">
      <c r="A119">
        <v>34117</v>
      </c>
      <c r="B119" t="s">
        <v>523</v>
      </c>
      <c r="C119">
        <v>34117</v>
      </c>
      <c r="D119">
        <v>986</v>
      </c>
      <c r="E119" t="s">
        <v>164</v>
      </c>
      <c r="F119">
        <v>20</v>
      </c>
      <c r="G119" t="s">
        <v>524</v>
      </c>
      <c r="H119" t="s">
        <v>104</v>
      </c>
      <c r="I119" t="s">
        <v>105</v>
      </c>
      <c r="J119" t="s">
        <v>166</v>
      </c>
      <c r="K119" t="s">
        <v>167</v>
      </c>
      <c r="L119" t="s">
        <v>168</v>
      </c>
      <c r="M119">
        <v>100249</v>
      </c>
      <c r="N119" t="s">
        <v>169</v>
      </c>
      <c r="O119" t="s">
        <v>145</v>
      </c>
      <c r="P119" t="s">
        <v>111</v>
      </c>
      <c r="Q119" t="s">
        <v>112</v>
      </c>
      <c r="R119" t="s">
        <v>113</v>
      </c>
    </row>
    <row r="120" spans="1:18" x14ac:dyDescent="0.25">
      <c r="A120">
        <v>34118</v>
      </c>
      <c r="B120" t="s">
        <v>525</v>
      </c>
      <c r="C120">
        <v>34118</v>
      </c>
      <c r="D120">
        <v>1162</v>
      </c>
      <c r="E120" t="s">
        <v>148</v>
      </c>
      <c r="F120">
        <v>20</v>
      </c>
      <c r="G120" t="s">
        <v>526</v>
      </c>
      <c r="H120" t="s">
        <v>150</v>
      </c>
      <c r="I120" t="s">
        <v>151</v>
      </c>
      <c r="J120" t="s">
        <v>152</v>
      </c>
      <c r="K120" t="s">
        <v>194</v>
      </c>
      <c r="L120" t="s">
        <v>195</v>
      </c>
      <c r="M120">
        <v>100235</v>
      </c>
      <c r="N120" t="s">
        <v>196</v>
      </c>
      <c r="O120" t="s">
        <v>110</v>
      </c>
      <c r="P120" t="s">
        <v>111</v>
      </c>
      <c r="Q120" t="s">
        <v>133</v>
      </c>
      <c r="R120" t="s">
        <v>182</v>
      </c>
    </row>
    <row r="121" spans="1:18" x14ac:dyDescent="0.25">
      <c r="A121">
        <v>34119</v>
      </c>
      <c r="B121" t="s">
        <v>527</v>
      </c>
      <c r="C121">
        <v>34119</v>
      </c>
      <c r="D121">
        <v>887</v>
      </c>
      <c r="E121" t="s">
        <v>164</v>
      </c>
      <c r="F121">
        <v>12</v>
      </c>
      <c r="G121" t="s">
        <v>528</v>
      </c>
      <c r="H121" t="s">
        <v>104</v>
      </c>
      <c r="I121" t="s">
        <v>105</v>
      </c>
      <c r="J121" t="s">
        <v>166</v>
      </c>
      <c r="K121" t="s">
        <v>167</v>
      </c>
      <c r="L121" t="s">
        <v>168</v>
      </c>
      <c r="M121">
        <v>100249</v>
      </c>
      <c r="N121" t="s">
        <v>169</v>
      </c>
      <c r="O121" t="s">
        <v>110</v>
      </c>
      <c r="P121" t="s">
        <v>111</v>
      </c>
      <c r="Q121" t="s">
        <v>133</v>
      </c>
      <c r="R121" t="s">
        <v>113</v>
      </c>
    </row>
    <row r="122" spans="1:18" x14ac:dyDescent="0.25">
      <c r="A122">
        <v>34120</v>
      </c>
      <c r="B122" t="s">
        <v>530</v>
      </c>
      <c r="C122">
        <v>34120</v>
      </c>
      <c r="D122">
        <v>340</v>
      </c>
      <c r="E122" t="s">
        <v>148</v>
      </c>
      <c r="F122">
        <v>20</v>
      </c>
      <c r="G122" t="s">
        <v>531</v>
      </c>
      <c r="H122" t="s">
        <v>150</v>
      </c>
      <c r="I122" t="s">
        <v>218</v>
      </c>
      <c r="J122" t="s">
        <v>219</v>
      </c>
      <c r="K122" t="s">
        <v>345</v>
      </c>
      <c r="L122" t="s">
        <v>346</v>
      </c>
      <c r="M122">
        <v>100253</v>
      </c>
      <c r="N122" t="s">
        <v>222</v>
      </c>
      <c r="O122" t="s">
        <v>110</v>
      </c>
      <c r="P122" t="s">
        <v>111</v>
      </c>
      <c r="Q122" t="s">
        <v>112</v>
      </c>
      <c r="R122" t="s">
        <v>223</v>
      </c>
    </row>
    <row r="123" spans="1:18" x14ac:dyDescent="0.25">
      <c r="A123">
        <v>34121</v>
      </c>
      <c r="B123" t="s">
        <v>535</v>
      </c>
      <c r="C123">
        <v>34121</v>
      </c>
      <c r="D123">
        <v>4643</v>
      </c>
      <c r="E123" t="s">
        <v>120</v>
      </c>
      <c r="F123">
        <v>30</v>
      </c>
      <c r="G123" t="s">
        <v>536</v>
      </c>
      <c r="H123" t="s">
        <v>104</v>
      </c>
      <c r="I123" t="s">
        <v>105</v>
      </c>
      <c r="J123" t="s">
        <v>166</v>
      </c>
      <c r="K123" t="s">
        <v>167</v>
      </c>
      <c r="L123" t="s">
        <v>168</v>
      </c>
      <c r="M123">
        <v>100249</v>
      </c>
      <c r="N123" t="s">
        <v>169</v>
      </c>
      <c r="O123" t="s">
        <v>145</v>
      </c>
      <c r="P123" t="s">
        <v>111</v>
      </c>
      <c r="Q123" t="s">
        <v>133</v>
      </c>
      <c r="R123" t="s">
        <v>113</v>
      </c>
    </row>
    <row r="124" spans="1:18" x14ac:dyDescent="0.25">
      <c r="A124">
        <v>34122</v>
      </c>
      <c r="B124" t="s">
        <v>537</v>
      </c>
      <c r="C124">
        <v>34122</v>
      </c>
      <c r="D124">
        <v>206</v>
      </c>
      <c r="E124" t="s">
        <v>148</v>
      </c>
      <c r="F124">
        <v>20</v>
      </c>
      <c r="G124" t="s">
        <v>538</v>
      </c>
      <c r="H124" t="s">
        <v>122</v>
      </c>
      <c r="I124" t="s">
        <v>151</v>
      </c>
      <c r="J124" t="s">
        <v>177</v>
      </c>
      <c r="K124" t="s">
        <v>178</v>
      </c>
      <c r="L124" t="s">
        <v>179</v>
      </c>
      <c r="M124">
        <v>100031</v>
      </c>
      <c r="N124" t="s">
        <v>180</v>
      </c>
      <c r="O124" t="s">
        <v>181</v>
      </c>
      <c r="P124" t="s">
        <v>111</v>
      </c>
      <c r="Q124" t="s">
        <v>112</v>
      </c>
      <c r="R124" t="s">
        <v>182</v>
      </c>
    </row>
    <row r="125" spans="1:18" x14ac:dyDescent="0.25">
      <c r="A125">
        <v>34123</v>
      </c>
      <c r="B125" t="s">
        <v>539</v>
      </c>
      <c r="C125">
        <v>34123</v>
      </c>
      <c r="D125">
        <v>1097</v>
      </c>
      <c r="E125" t="s">
        <v>148</v>
      </c>
      <c r="F125">
        <v>20</v>
      </c>
      <c r="G125" t="s">
        <v>540</v>
      </c>
      <c r="H125" t="s">
        <v>150</v>
      </c>
      <c r="I125" t="s">
        <v>218</v>
      </c>
      <c r="J125" t="s">
        <v>219</v>
      </c>
      <c r="K125" t="s">
        <v>541</v>
      </c>
      <c r="L125" t="s">
        <v>542</v>
      </c>
      <c r="M125">
        <v>100253</v>
      </c>
      <c r="N125" t="s">
        <v>222</v>
      </c>
      <c r="O125" t="s">
        <v>110</v>
      </c>
      <c r="P125" t="s">
        <v>111</v>
      </c>
      <c r="Q125" t="s">
        <v>133</v>
      </c>
      <c r="R125" t="s">
        <v>223</v>
      </c>
    </row>
    <row r="126" spans="1:18" x14ac:dyDescent="0.25">
      <c r="A126">
        <v>34124</v>
      </c>
      <c r="B126" t="s">
        <v>546</v>
      </c>
      <c r="C126">
        <v>34124</v>
      </c>
      <c r="D126">
        <v>754</v>
      </c>
      <c r="E126" t="s">
        <v>148</v>
      </c>
      <c r="F126">
        <v>20</v>
      </c>
      <c r="G126" t="s">
        <v>547</v>
      </c>
      <c r="H126" t="s">
        <v>122</v>
      </c>
      <c r="I126" t="s">
        <v>151</v>
      </c>
      <c r="J126" t="s">
        <v>177</v>
      </c>
      <c r="K126" t="s">
        <v>167</v>
      </c>
      <c r="L126" t="s">
        <v>168</v>
      </c>
      <c r="M126">
        <v>100004</v>
      </c>
      <c r="N126" t="s">
        <v>191</v>
      </c>
      <c r="O126" t="s">
        <v>181</v>
      </c>
      <c r="P126" t="s">
        <v>111</v>
      </c>
      <c r="Q126" t="s">
        <v>133</v>
      </c>
      <c r="R126" t="s">
        <v>157</v>
      </c>
    </row>
    <row r="127" spans="1:18" x14ac:dyDescent="0.25">
      <c r="A127">
        <v>34125</v>
      </c>
      <c r="B127" t="s">
        <v>548</v>
      </c>
      <c r="C127">
        <v>34125</v>
      </c>
      <c r="D127">
        <v>453</v>
      </c>
      <c r="E127" t="s">
        <v>148</v>
      </c>
      <c r="F127">
        <v>20</v>
      </c>
      <c r="G127" t="s">
        <v>549</v>
      </c>
      <c r="H127" t="s">
        <v>122</v>
      </c>
      <c r="I127" t="s">
        <v>151</v>
      </c>
      <c r="J127" t="s">
        <v>177</v>
      </c>
      <c r="K127" t="s">
        <v>178</v>
      </c>
      <c r="L127" t="s">
        <v>179</v>
      </c>
      <c r="M127">
        <v>100031</v>
      </c>
      <c r="N127" t="s">
        <v>180</v>
      </c>
      <c r="O127" t="s">
        <v>181</v>
      </c>
      <c r="P127" t="s">
        <v>111</v>
      </c>
      <c r="Q127" t="s">
        <v>133</v>
      </c>
      <c r="R127" t="s">
        <v>182</v>
      </c>
    </row>
    <row r="128" spans="1:18" x14ac:dyDescent="0.25">
      <c r="A128">
        <v>34126</v>
      </c>
      <c r="B128" t="s">
        <v>550</v>
      </c>
      <c r="C128">
        <v>34126</v>
      </c>
      <c r="D128">
        <v>624</v>
      </c>
      <c r="E128" t="s">
        <v>164</v>
      </c>
      <c r="F128">
        <v>12</v>
      </c>
      <c r="G128" t="s">
        <v>551</v>
      </c>
      <c r="H128" t="s">
        <v>104</v>
      </c>
      <c r="I128" t="s">
        <v>105</v>
      </c>
      <c r="J128" t="s">
        <v>166</v>
      </c>
      <c r="K128" t="s">
        <v>167</v>
      </c>
      <c r="L128" t="s">
        <v>168</v>
      </c>
      <c r="M128">
        <v>100249</v>
      </c>
      <c r="N128" t="s">
        <v>169</v>
      </c>
      <c r="O128" t="s">
        <v>110</v>
      </c>
      <c r="P128" t="s">
        <v>111</v>
      </c>
      <c r="Q128" t="s">
        <v>112</v>
      </c>
      <c r="R128" t="s">
        <v>113</v>
      </c>
    </row>
    <row r="129" spans="1:18" x14ac:dyDescent="0.25">
      <c r="A129">
        <v>34127</v>
      </c>
      <c r="B129" t="s">
        <v>554</v>
      </c>
      <c r="C129">
        <v>34127</v>
      </c>
      <c r="D129">
        <v>1853</v>
      </c>
      <c r="E129" t="s">
        <v>148</v>
      </c>
      <c r="F129">
        <v>20</v>
      </c>
      <c r="G129" t="s">
        <v>555</v>
      </c>
      <c r="H129" t="s">
        <v>150</v>
      </c>
      <c r="I129" t="s">
        <v>276</v>
      </c>
      <c r="J129" t="s">
        <v>276</v>
      </c>
      <c r="K129" t="s">
        <v>322</v>
      </c>
      <c r="L129" t="s">
        <v>323</v>
      </c>
      <c r="M129">
        <v>100016</v>
      </c>
      <c r="N129" t="s">
        <v>324</v>
      </c>
      <c r="O129" t="s">
        <v>110</v>
      </c>
      <c r="P129" t="s">
        <v>111</v>
      </c>
      <c r="Q129" t="s">
        <v>112</v>
      </c>
      <c r="R129" t="s">
        <v>182</v>
      </c>
    </row>
    <row r="130" spans="1:18" x14ac:dyDescent="0.25">
      <c r="A130">
        <v>34128</v>
      </c>
      <c r="B130" t="s">
        <v>558</v>
      </c>
      <c r="C130">
        <v>34128</v>
      </c>
      <c r="D130">
        <v>672</v>
      </c>
      <c r="E130" t="s">
        <v>148</v>
      </c>
      <c r="F130">
        <v>20</v>
      </c>
      <c r="G130" t="s">
        <v>559</v>
      </c>
      <c r="H130" t="s">
        <v>150</v>
      </c>
      <c r="I130" t="s">
        <v>151</v>
      </c>
      <c r="J130" t="s">
        <v>152</v>
      </c>
      <c r="K130" t="s">
        <v>153</v>
      </c>
      <c r="L130" t="s">
        <v>154</v>
      </c>
      <c r="M130">
        <v>100033</v>
      </c>
      <c r="N130" t="s">
        <v>155</v>
      </c>
      <c r="O130" t="s">
        <v>156</v>
      </c>
      <c r="P130" t="s">
        <v>111</v>
      </c>
      <c r="Q130" t="s">
        <v>133</v>
      </c>
      <c r="R130" t="s">
        <v>157</v>
      </c>
    </row>
    <row r="131" spans="1:18" x14ac:dyDescent="0.25">
      <c r="A131">
        <v>34129</v>
      </c>
      <c r="B131" t="s">
        <v>560</v>
      </c>
      <c r="C131">
        <v>34129</v>
      </c>
      <c r="D131">
        <v>3230</v>
      </c>
      <c r="E131" t="s">
        <v>148</v>
      </c>
      <c r="F131">
        <v>12</v>
      </c>
      <c r="G131" t="s">
        <v>561</v>
      </c>
      <c r="H131" t="s">
        <v>150</v>
      </c>
      <c r="I131" t="s">
        <v>218</v>
      </c>
      <c r="J131" t="s">
        <v>219</v>
      </c>
      <c r="K131" t="s">
        <v>541</v>
      </c>
      <c r="L131" t="s">
        <v>542</v>
      </c>
      <c r="M131">
        <v>100253</v>
      </c>
      <c r="N131" t="s">
        <v>222</v>
      </c>
      <c r="O131" t="s">
        <v>110</v>
      </c>
      <c r="P131" t="s">
        <v>111</v>
      </c>
      <c r="Q131" t="s">
        <v>112</v>
      </c>
      <c r="R131" t="s">
        <v>223</v>
      </c>
    </row>
    <row r="132" spans="1:18" x14ac:dyDescent="0.25">
      <c r="A132">
        <v>34130</v>
      </c>
      <c r="B132" t="s">
        <v>564</v>
      </c>
      <c r="C132">
        <v>34130</v>
      </c>
      <c r="D132">
        <v>1658</v>
      </c>
      <c r="E132" t="s">
        <v>102</v>
      </c>
      <c r="F132">
        <v>20</v>
      </c>
      <c r="G132" t="s">
        <v>565</v>
      </c>
      <c r="H132" t="s">
        <v>104</v>
      </c>
      <c r="I132" t="s">
        <v>105</v>
      </c>
      <c r="J132" t="s">
        <v>106</v>
      </c>
      <c r="K132" t="s">
        <v>208</v>
      </c>
      <c r="L132" t="s">
        <v>209</v>
      </c>
      <c r="M132">
        <v>100258</v>
      </c>
      <c r="N132" t="s">
        <v>109</v>
      </c>
      <c r="O132" t="s">
        <v>145</v>
      </c>
      <c r="P132" t="s">
        <v>111</v>
      </c>
      <c r="Q132" t="s">
        <v>112</v>
      </c>
      <c r="R132" t="s">
        <v>113</v>
      </c>
    </row>
    <row r="133" spans="1:18" x14ac:dyDescent="0.25">
      <c r="A133">
        <v>34131</v>
      </c>
      <c r="B133" t="s">
        <v>566</v>
      </c>
      <c r="C133">
        <v>34131</v>
      </c>
      <c r="D133">
        <v>668</v>
      </c>
      <c r="E133" t="s">
        <v>148</v>
      </c>
      <c r="F133">
        <v>20</v>
      </c>
      <c r="G133" t="s">
        <v>567</v>
      </c>
      <c r="H133" t="s">
        <v>150</v>
      </c>
      <c r="I133" t="s">
        <v>151</v>
      </c>
      <c r="J133" t="s">
        <v>152</v>
      </c>
      <c r="K133" t="s">
        <v>153</v>
      </c>
      <c r="L133" t="s">
        <v>154</v>
      </c>
      <c r="M133">
        <v>100235</v>
      </c>
      <c r="N133" t="s">
        <v>196</v>
      </c>
      <c r="O133" t="s">
        <v>110</v>
      </c>
      <c r="P133" t="s">
        <v>111</v>
      </c>
      <c r="Q133" t="s">
        <v>112</v>
      </c>
      <c r="R133" t="s">
        <v>182</v>
      </c>
    </row>
    <row r="134" spans="1:18" x14ac:dyDescent="0.25">
      <c r="A134">
        <v>34132</v>
      </c>
      <c r="B134" t="s">
        <v>568</v>
      </c>
      <c r="C134">
        <v>34132</v>
      </c>
      <c r="D134">
        <v>2663</v>
      </c>
      <c r="E134" t="s">
        <v>451</v>
      </c>
      <c r="F134">
        <v>20</v>
      </c>
      <c r="G134" t="s">
        <v>569</v>
      </c>
      <c r="H134" t="s">
        <v>122</v>
      </c>
      <c r="I134" t="s">
        <v>151</v>
      </c>
      <c r="J134" t="s">
        <v>177</v>
      </c>
      <c r="K134" t="s">
        <v>153</v>
      </c>
      <c r="L134" t="s">
        <v>154</v>
      </c>
      <c r="M134">
        <v>100219</v>
      </c>
      <c r="N134" t="s">
        <v>286</v>
      </c>
      <c r="O134" t="s">
        <v>181</v>
      </c>
      <c r="P134" t="s">
        <v>111</v>
      </c>
      <c r="Q134" t="s">
        <v>133</v>
      </c>
      <c r="R134" t="s">
        <v>157</v>
      </c>
    </row>
    <row r="135" spans="1:18" x14ac:dyDescent="0.25">
      <c r="A135">
        <v>34133</v>
      </c>
      <c r="B135" t="s">
        <v>570</v>
      </c>
      <c r="C135">
        <v>34133</v>
      </c>
      <c r="D135">
        <v>855</v>
      </c>
      <c r="E135" t="s">
        <v>120</v>
      </c>
      <c r="F135">
        <v>30</v>
      </c>
      <c r="G135" t="s">
        <v>571</v>
      </c>
      <c r="H135" t="s">
        <v>122</v>
      </c>
      <c r="I135" t="s">
        <v>151</v>
      </c>
      <c r="J135" t="s">
        <v>177</v>
      </c>
      <c r="K135" t="s">
        <v>153</v>
      </c>
      <c r="L135" t="s">
        <v>154</v>
      </c>
      <c r="M135">
        <v>100219</v>
      </c>
      <c r="N135" t="s">
        <v>286</v>
      </c>
      <c r="O135" t="s">
        <v>181</v>
      </c>
      <c r="P135" t="s">
        <v>111</v>
      </c>
      <c r="Q135" t="s">
        <v>133</v>
      </c>
      <c r="R135" t="s">
        <v>157</v>
      </c>
    </row>
    <row r="136" spans="1:18" x14ac:dyDescent="0.25">
      <c r="A136">
        <v>34134</v>
      </c>
      <c r="B136" t="s">
        <v>572</v>
      </c>
      <c r="C136">
        <v>34134</v>
      </c>
      <c r="D136">
        <v>716</v>
      </c>
      <c r="E136" t="s">
        <v>148</v>
      </c>
      <c r="F136">
        <v>20</v>
      </c>
      <c r="G136" t="s">
        <v>573</v>
      </c>
      <c r="H136" t="s">
        <v>150</v>
      </c>
      <c r="I136" t="s">
        <v>218</v>
      </c>
      <c r="J136" t="s">
        <v>219</v>
      </c>
      <c r="K136" t="s">
        <v>541</v>
      </c>
      <c r="L136" t="s">
        <v>542</v>
      </c>
      <c r="M136">
        <v>100253</v>
      </c>
      <c r="N136" t="s">
        <v>222</v>
      </c>
      <c r="O136" t="s">
        <v>110</v>
      </c>
      <c r="P136" t="s">
        <v>111</v>
      </c>
      <c r="Q136" t="s">
        <v>112</v>
      </c>
      <c r="R136" t="s">
        <v>223</v>
      </c>
    </row>
    <row r="137" spans="1:18" x14ac:dyDescent="0.25">
      <c r="A137">
        <v>34135</v>
      </c>
      <c r="B137" t="s">
        <v>576</v>
      </c>
      <c r="C137">
        <v>34135</v>
      </c>
      <c r="D137">
        <v>2296</v>
      </c>
      <c r="E137" t="s">
        <v>102</v>
      </c>
      <c r="F137">
        <v>20</v>
      </c>
      <c r="G137" t="s">
        <v>577</v>
      </c>
      <c r="H137" t="s">
        <v>104</v>
      </c>
      <c r="I137" t="s">
        <v>105</v>
      </c>
      <c r="J137" t="s">
        <v>106</v>
      </c>
      <c r="K137" t="s">
        <v>578</v>
      </c>
      <c r="L137" t="s">
        <v>579</v>
      </c>
      <c r="M137">
        <v>100015</v>
      </c>
      <c r="N137" t="s">
        <v>379</v>
      </c>
      <c r="O137" t="s">
        <v>110</v>
      </c>
      <c r="P137" t="s">
        <v>111</v>
      </c>
      <c r="Q137" t="s">
        <v>112</v>
      </c>
      <c r="R137" t="s">
        <v>157</v>
      </c>
    </row>
    <row r="138" spans="1:18" x14ac:dyDescent="0.25">
      <c r="A138">
        <v>34136</v>
      </c>
      <c r="B138" t="s">
        <v>582</v>
      </c>
      <c r="C138">
        <v>34136</v>
      </c>
      <c r="D138">
        <v>624</v>
      </c>
      <c r="E138" t="s">
        <v>204</v>
      </c>
      <c r="F138">
        <v>20</v>
      </c>
      <c r="G138" t="s">
        <v>583</v>
      </c>
      <c r="H138" t="s">
        <v>122</v>
      </c>
      <c r="I138" t="s">
        <v>106</v>
      </c>
      <c r="J138" t="s">
        <v>123</v>
      </c>
      <c r="K138" t="s">
        <v>124</v>
      </c>
      <c r="L138" t="s">
        <v>125</v>
      </c>
      <c r="M138">
        <v>100181</v>
      </c>
      <c r="N138" t="s">
        <v>126</v>
      </c>
      <c r="O138" t="s">
        <v>110</v>
      </c>
      <c r="P138" t="s">
        <v>111</v>
      </c>
      <c r="Q138" t="s">
        <v>133</v>
      </c>
      <c r="R138" t="s">
        <v>182</v>
      </c>
    </row>
    <row r="139" spans="1:18" x14ac:dyDescent="0.25">
      <c r="A139">
        <v>34137</v>
      </c>
      <c r="B139" t="s">
        <v>585</v>
      </c>
      <c r="C139">
        <v>34137</v>
      </c>
      <c r="D139">
        <v>793</v>
      </c>
      <c r="E139" t="s">
        <v>120</v>
      </c>
      <c r="F139">
        <v>30</v>
      </c>
      <c r="G139" t="s">
        <v>586</v>
      </c>
      <c r="H139" t="s">
        <v>122</v>
      </c>
      <c r="I139" t="s">
        <v>151</v>
      </c>
      <c r="J139" t="s">
        <v>177</v>
      </c>
      <c r="K139" t="s">
        <v>167</v>
      </c>
      <c r="L139" t="s">
        <v>168</v>
      </c>
      <c r="M139">
        <v>100004</v>
      </c>
      <c r="N139" t="s">
        <v>191</v>
      </c>
      <c r="O139" t="s">
        <v>181</v>
      </c>
      <c r="P139" t="s">
        <v>111</v>
      </c>
      <c r="Q139" t="s">
        <v>133</v>
      </c>
      <c r="R139" t="s">
        <v>157</v>
      </c>
    </row>
    <row r="140" spans="1:18" x14ac:dyDescent="0.25">
      <c r="A140">
        <v>34138</v>
      </c>
      <c r="B140" t="s">
        <v>587</v>
      </c>
      <c r="C140">
        <v>34138</v>
      </c>
      <c r="D140">
        <v>616</v>
      </c>
      <c r="E140" t="s">
        <v>120</v>
      </c>
      <c r="F140">
        <v>30</v>
      </c>
      <c r="G140" t="s">
        <v>588</v>
      </c>
      <c r="H140" t="s">
        <v>122</v>
      </c>
      <c r="I140" t="s">
        <v>151</v>
      </c>
      <c r="J140" t="s">
        <v>177</v>
      </c>
      <c r="K140" t="s">
        <v>124</v>
      </c>
      <c r="L140" t="s">
        <v>125</v>
      </c>
      <c r="M140">
        <v>100004</v>
      </c>
      <c r="N140" t="s">
        <v>191</v>
      </c>
      <c r="O140" t="s">
        <v>181</v>
      </c>
      <c r="P140" t="s">
        <v>111</v>
      </c>
      <c r="Q140" t="s">
        <v>112</v>
      </c>
      <c r="R140" t="s">
        <v>157</v>
      </c>
    </row>
    <row r="141" spans="1:18" x14ac:dyDescent="0.25">
      <c r="A141">
        <v>34139</v>
      </c>
      <c r="B141" t="s">
        <v>589</v>
      </c>
      <c r="C141">
        <v>34139</v>
      </c>
      <c r="D141">
        <v>860</v>
      </c>
      <c r="E141" t="s">
        <v>102</v>
      </c>
      <c r="F141">
        <v>20</v>
      </c>
      <c r="G141" t="s">
        <v>590</v>
      </c>
      <c r="H141" t="s">
        <v>104</v>
      </c>
      <c r="I141" t="s">
        <v>106</v>
      </c>
      <c r="J141" t="s">
        <v>106</v>
      </c>
      <c r="K141" t="s">
        <v>243</v>
      </c>
      <c r="L141" t="s">
        <v>244</v>
      </c>
      <c r="M141">
        <v>100002</v>
      </c>
      <c r="N141" t="s">
        <v>173</v>
      </c>
      <c r="O141" t="s">
        <v>110</v>
      </c>
      <c r="P141" t="s">
        <v>111</v>
      </c>
      <c r="Q141" t="s">
        <v>133</v>
      </c>
      <c r="R141" t="s">
        <v>157</v>
      </c>
    </row>
    <row r="142" spans="1:18" x14ac:dyDescent="0.25">
      <c r="A142">
        <v>34140</v>
      </c>
      <c r="B142" t="s">
        <v>592</v>
      </c>
      <c r="C142">
        <v>34140</v>
      </c>
      <c r="D142">
        <v>339</v>
      </c>
      <c r="E142" t="s">
        <v>102</v>
      </c>
      <c r="F142">
        <v>20</v>
      </c>
      <c r="G142" t="s">
        <v>593</v>
      </c>
      <c r="H142" t="s">
        <v>104</v>
      </c>
      <c r="I142" t="s">
        <v>106</v>
      </c>
      <c r="J142" t="s">
        <v>106</v>
      </c>
      <c r="K142" t="s">
        <v>425</v>
      </c>
      <c r="L142" t="s">
        <v>426</v>
      </c>
      <c r="M142">
        <v>100002</v>
      </c>
      <c r="N142" t="s">
        <v>173</v>
      </c>
      <c r="O142" t="s">
        <v>110</v>
      </c>
      <c r="P142" t="s">
        <v>111</v>
      </c>
      <c r="Q142" t="s">
        <v>112</v>
      </c>
      <c r="R142" t="s">
        <v>157</v>
      </c>
    </row>
    <row r="143" spans="1:18" x14ac:dyDescent="0.25">
      <c r="A143">
        <v>34141</v>
      </c>
      <c r="B143" t="s">
        <v>595</v>
      </c>
      <c r="C143">
        <v>34141</v>
      </c>
      <c r="D143">
        <v>3118</v>
      </c>
      <c r="E143" t="s">
        <v>120</v>
      </c>
      <c r="F143">
        <v>30</v>
      </c>
      <c r="G143" t="s">
        <v>596</v>
      </c>
      <c r="H143" t="s">
        <v>104</v>
      </c>
      <c r="I143" t="s">
        <v>105</v>
      </c>
      <c r="J143" t="s">
        <v>141</v>
      </c>
      <c r="K143" t="s">
        <v>142</v>
      </c>
      <c r="L143" t="s">
        <v>143</v>
      </c>
      <c r="M143">
        <v>100257</v>
      </c>
      <c r="N143" t="s">
        <v>144</v>
      </c>
      <c r="O143" t="s">
        <v>145</v>
      </c>
      <c r="P143" t="s">
        <v>111</v>
      </c>
      <c r="Q143" t="s">
        <v>112</v>
      </c>
      <c r="R143" t="s">
        <v>113</v>
      </c>
    </row>
    <row r="144" spans="1:18" x14ac:dyDescent="0.25">
      <c r="A144">
        <v>34142</v>
      </c>
      <c r="B144" t="s">
        <v>451</v>
      </c>
      <c r="C144">
        <v>34142</v>
      </c>
      <c r="D144">
        <v>2327</v>
      </c>
      <c r="E144" t="s">
        <v>451</v>
      </c>
      <c r="F144">
        <v>11</v>
      </c>
      <c r="G144" t="s">
        <v>597</v>
      </c>
      <c r="H144" t="s">
        <v>122</v>
      </c>
      <c r="I144" t="s">
        <v>151</v>
      </c>
      <c r="J144" t="s">
        <v>177</v>
      </c>
      <c r="K144" t="s">
        <v>153</v>
      </c>
      <c r="L144" t="s">
        <v>154</v>
      </c>
      <c r="M144">
        <v>100219</v>
      </c>
      <c r="N144" t="s">
        <v>286</v>
      </c>
      <c r="O144" t="s">
        <v>181</v>
      </c>
      <c r="P144" t="s">
        <v>111</v>
      </c>
      <c r="Q144" t="s">
        <v>112</v>
      </c>
      <c r="R144" t="s">
        <v>157</v>
      </c>
    </row>
    <row r="145" spans="1:18" x14ac:dyDescent="0.25">
      <c r="A145">
        <v>34143</v>
      </c>
      <c r="B145" t="s">
        <v>599</v>
      </c>
      <c r="C145">
        <v>34143</v>
      </c>
      <c r="D145">
        <v>2320</v>
      </c>
      <c r="E145" t="s">
        <v>148</v>
      </c>
      <c r="F145">
        <v>20</v>
      </c>
      <c r="G145" t="s">
        <v>600</v>
      </c>
      <c r="H145" t="s">
        <v>122</v>
      </c>
      <c r="I145" t="s">
        <v>229</v>
      </c>
      <c r="J145" t="s">
        <v>123</v>
      </c>
      <c r="K145" t="s">
        <v>124</v>
      </c>
      <c r="L145" t="s">
        <v>125</v>
      </c>
      <c r="M145">
        <v>100259</v>
      </c>
      <c r="N145" t="s">
        <v>232</v>
      </c>
      <c r="O145" t="s">
        <v>110</v>
      </c>
      <c r="P145" t="s">
        <v>111</v>
      </c>
      <c r="Q145" t="s">
        <v>112</v>
      </c>
      <c r="R145" t="s">
        <v>223</v>
      </c>
    </row>
    <row r="146" spans="1:18" x14ac:dyDescent="0.25">
      <c r="A146">
        <v>34144</v>
      </c>
      <c r="B146" t="s">
        <v>603</v>
      </c>
      <c r="C146">
        <v>34144</v>
      </c>
      <c r="D146">
        <v>4491</v>
      </c>
      <c r="E146" t="s">
        <v>164</v>
      </c>
      <c r="F146">
        <v>20</v>
      </c>
      <c r="G146" t="s">
        <v>604</v>
      </c>
      <c r="H146" t="s">
        <v>104</v>
      </c>
      <c r="I146" t="s">
        <v>105</v>
      </c>
      <c r="J146" t="s">
        <v>166</v>
      </c>
      <c r="K146" t="s">
        <v>167</v>
      </c>
      <c r="L146" t="s">
        <v>168</v>
      </c>
      <c r="M146">
        <v>100249</v>
      </c>
      <c r="N146" t="s">
        <v>169</v>
      </c>
      <c r="O146" t="s">
        <v>145</v>
      </c>
      <c r="P146" t="s">
        <v>111</v>
      </c>
      <c r="Q146" t="s">
        <v>112</v>
      </c>
      <c r="R146" t="s">
        <v>113</v>
      </c>
    </row>
    <row r="147" spans="1:18" x14ac:dyDescent="0.25">
      <c r="A147">
        <v>34145</v>
      </c>
      <c r="B147" t="s">
        <v>605</v>
      </c>
      <c r="C147">
        <v>34145</v>
      </c>
      <c r="D147">
        <v>2427</v>
      </c>
      <c r="E147" t="s">
        <v>148</v>
      </c>
      <c r="F147">
        <v>20</v>
      </c>
      <c r="G147" t="s">
        <v>606</v>
      </c>
      <c r="H147" t="s">
        <v>150</v>
      </c>
      <c r="I147" t="s">
        <v>276</v>
      </c>
      <c r="J147" t="s">
        <v>276</v>
      </c>
      <c r="K147" t="s">
        <v>277</v>
      </c>
      <c r="L147" t="s">
        <v>278</v>
      </c>
      <c r="M147">
        <v>100017</v>
      </c>
      <c r="N147" t="s">
        <v>279</v>
      </c>
      <c r="O147" t="s">
        <v>110</v>
      </c>
      <c r="P147" t="s">
        <v>111</v>
      </c>
      <c r="Q147" t="s">
        <v>112</v>
      </c>
      <c r="R147" t="s">
        <v>182</v>
      </c>
    </row>
    <row r="148" spans="1:18" x14ac:dyDescent="0.25">
      <c r="A148">
        <v>34146</v>
      </c>
      <c r="B148" t="s">
        <v>609</v>
      </c>
      <c r="C148">
        <v>34146</v>
      </c>
      <c r="D148">
        <v>1213</v>
      </c>
      <c r="E148" t="s">
        <v>148</v>
      </c>
      <c r="F148">
        <v>20</v>
      </c>
      <c r="G148" t="s">
        <v>610</v>
      </c>
      <c r="H148" t="s">
        <v>150</v>
      </c>
      <c r="I148" t="s">
        <v>276</v>
      </c>
      <c r="J148" t="s">
        <v>276</v>
      </c>
      <c r="K148" t="s">
        <v>277</v>
      </c>
      <c r="L148" t="s">
        <v>278</v>
      </c>
      <c r="M148">
        <v>100017</v>
      </c>
      <c r="N148" t="s">
        <v>279</v>
      </c>
      <c r="O148" t="s">
        <v>110</v>
      </c>
      <c r="P148" t="s">
        <v>111</v>
      </c>
      <c r="Q148" t="s">
        <v>133</v>
      </c>
      <c r="R148" t="s">
        <v>182</v>
      </c>
    </row>
    <row r="149" spans="1:18" x14ac:dyDescent="0.25">
      <c r="A149">
        <v>34147</v>
      </c>
      <c r="B149" t="s">
        <v>614</v>
      </c>
      <c r="C149">
        <v>34147</v>
      </c>
      <c r="D149">
        <v>2085</v>
      </c>
      <c r="E149" t="s">
        <v>102</v>
      </c>
      <c r="F149">
        <v>20</v>
      </c>
      <c r="G149" t="s">
        <v>615</v>
      </c>
      <c r="H149" t="s">
        <v>104</v>
      </c>
      <c r="I149" t="s">
        <v>105</v>
      </c>
      <c r="J149" t="s">
        <v>106</v>
      </c>
      <c r="K149" t="s">
        <v>208</v>
      </c>
      <c r="L149" t="s">
        <v>209</v>
      </c>
      <c r="M149">
        <v>100258</v>
      </c>
      <c r="N149" t="s">
        <v>109</v>
      </c>
      <c r="O149" t="s">
        <v>110</v>
      </c>
      <c r="P149" t="s">
        <v>111</v>
      </c>
      <c r="Q149" t="s">
        <v>133</v>
      </c>
      <c r="R149" t="s">
        <v>113</v>
      </c>
    </row>
    <row r="150" spans="1:18" x14ac:dyDescent="0.25">
      <c r="A150">
        <v>34148</v>
      </c>
      <c r="B150" t="s">
        <v>617</v>
      </c>
      <c r="C150">
        <v>34148</v>
      </c>
      <c r="D150">
        <v>1241</v>
      </c>
      <c r="E150" t="s">
        <v>102</v>
      </c>
      <c r="F150">
        <v>20</v>
      </c>
      <c r="G150" t="s">
        <v>618</v>
      </c>
      <c r="H150" t="s">
        <v>104</v>
      </c>
      <c r="I150" t="s">
        <v>105</v>
      </c>
      <c r="J150" t="s">
        <v>106</v>
      </c>
      <c r="K150" t="s">
        <v>208</v>
      </c>
      <c r="L150" t="s">
        <v>209</v>
      </c>
      <c r="M150">
        <v>100015</v>
      </c>
      <c r="N150" t="s">
        <v>379</v>
      </c>
      <c r="O150" t="s">
        <v>110</v>
      </c>
      <c r="P150" t="s">
        <v>111</v>
      </c>
      <c r="Q150" t="s">
        <v>112</v>
      </c>
      <c r="R150" t="s">
        <v>157</v>
      </c>
    </row>
    <row r="151" spans="1:18" x14ac:dyDescent="0.25">
      <c r="A151">
        <v>34149</v>
      </c>
      <c r="B151" t="s">
        <v>622</v>
      </c>
      <c r="C151">
        <v>34149</v>
      </c>
      <c r="D151">
        <v>453</v>
      </c>
      <c r="E151" t="s">
        <v>102</v>
      </c>
      <c r="F151">
        <v>20</v>
      </c>
      <c r="G151" t="s">
        <v>623</v>
      </c>
      <c r="H151" t="s">
        <v>104</v>
      </c>
      <c r="I151" t="s">
        <v>105</v>
      </c>
      <c r="J151" t="s">
        <v>106</v>
      </c>
      <c r="K151" t="s">
        <v>208</v>
      </c>
      <c r="L151" t="s">
        <v>209</v>
      </c>
      <c r="M151">
        <v>100258</v>
      </c>
      <c r="N151" t="s">
        <v>109</v>
      </c>
      <c r="O151" t="s">
        <v>145</v>
      </c>
      <c r="P151" t="s">
        <v>111</v>
      </c>
      <c r="Q151" t="s">
        <v>112</v>
      </c>
      <c r="R151" t="s">
        <v>113</v>
      </c>
    </row>
    <row r="152" spans="1:18" x14ac:dyDescent="0.25">
      <c r="A152">
        <v>34150</v>
      </c>
      <c r="B152" t="s">
        <v>625</v>
      </c>
      <c r="C152">
        <v>34150</v>
      </c>
      <c r="D152">
        <v>5310</v>
      </c>
      <c r="E152" t="s">
        <v>129</v>
      </c>
      <c r="F152">
        <v>20</v>
      </c>
      <c r="G152" t="s">
        <v>626</v>
      </c>
      <c r="H152" t="s">
        <v>122</v>
      </c>
      <c r="I152" t="s">
        <v>229</v>
      </c>
      <c r="J152" t="s">
        <v>123</v>
      </c>
      <c r="K152" t="s">
        <v>131</v>
      </c>
      <c r="L152" t="s">
        <v>132</v>
      </c>
      <c r="M152">
        <v>100259</v>
      </c>
      <c r="N152" t="s">
        <v>232</v>
      </c>
      <c r="O152" t="s">
        <v>110</v>
      </c>
      <c r="P152" t="s">
        <v>111</v>
      </c>
      <c r="Q152" t="s">
        <v>133</v>
      </c>
      <c r="R152" t="s">
        <v>223</v>
      </c>
    </row>
    <row r="153" spans="1:18" x14ac:dyDescent="0.25">
      <c r="A153">
        <v>34151</v>
      </c>
      <c r="B153" t="s">
        <v>630</v>
      </c>
      <c r="C153">
        <v>34151</v>
      </c>
      <c r="D153">
        <v>4239</v>
      </c>
      <c r="E153" t="s">
        <v>148</v>
      </c>
      <c r="F153">
        <v>20</v>
      </c>
      <c r="G153" t="s">
        <v>631</v>
      </c>
      <c r="H153" t="s">
        <v>150</v>
      </c>
      <c r="I153" t="s">
        <v>276</v>
      </c>
      <c r="J153" t="s">
        <v>276</v>
      </c>
      <c r="K153" t="s">
        <v>277</v>
      </c>
      <c r="L153" t="s">
        <v>278</v>
      </c>
      <c r="M153">
        <v>100017</v>
      </c>
      <c r="N153" t="s">
        <v>279</v>
      </c>
      <c r="O153" t="s">
        <v>110</v>
      </c>
      <c r="P153" t="s">
        <v>111</v>
      </c>
      <c r="Q153" t="s">
        <v>133</v>
      </c>
      <c r="R153" t="s">
        <v>182</v>
      </c>
    </row>
    <row r="154" spans="1:18" x14ac:dyDescent="0.25">
      <c r="A154">
        <v>34152</v>
      </c>
      <c r="B154" t="s">
        <v>636</v>
      </c>
      <c r="C154">
        <v>34152</v>
      </c>
      <c r="D154">
        <v>1927</v>
      </c>
      <c r="E154" t="s">
        <v>148</v>
      </c>
      <c r="F154">
        <v>20</v>
      </c>
      <c r="G154" t="s">
        <v>637</v>
      </c>
      <c r="H154" t="s">
        <v>150</v>
      </c>
      <c r="I154" t="s">
        <v>151</v>
      </c>
      <c r="J154" t="s">
        <v>152</v>
      </c>
      <c r="K154" t="s">
        <v>153</v>
      </c>
      <c r="L154" t="s">
        <v>154</v>
      </c>
      <c r="M154">
        <v>100235</v>
      </c>
      <c r="N154" t="s">
        <v>196</v>
      </c>
      <c r="O154" t="s">
        <v>110</v>
      </c>
      <c r="P154" t="s">
        <v>111</v>
      </c>
      <c r="Q154" t="s">
        <v>133</v>
      </c>
      <c r="R154" t="s">
        <v>182</v>
      </c>
    </row>
    <row r="155" spans="1:18" x14ac:dyDescent="0.25">
      <c r="A155">
        <v>34153</v>
      </c>
      <c r="B155" t="s">
        <v>638</v>
      </c>
      <c r="C155">
        <v>34153</v>
      </c>
      <c r="D155">
        <v>1678</v>
      </c>
      <c r="E155" t="s">
        <v>148</v>
      </c>
      <c r="F155">
        <v>20</v>
      </c>
      <c r="G155" t="s">
        <v>639</v>
      </c>
      <c r="H155" t="s">
        <v>150</v>
      </c>
      <c r="I155" t="s">
        <v>151</v>
      </c>
      <c r="J155" t="s">
        <v>152</v>
      </c>
      <c r="K155" t="s">
        <v>194</v>
      </c>
      <c r="L155" t="s">
        <v>195</v>
      </c>
      <c r="M155">
        <v>100235</v>
      </c>
      <c r="N155" t="s">
        <v>196</v>
      </c>
      <c r="O155" t="s">
        <v>110</v>
      </c>
      <c r="P155" t="s">
        <v>111</v>
      </c>
      <c r="Q155" t="s">
        <v>112</v>
      </c>
      <c r="R155" t="s">
        <v>182</v>
      </c>
    </row>
    <row r="156" spans="1:18" x14ac:dyDescent="0.25">
      <c r="A156">
        <v>34154</v>
      </c>
      <c r="B156" t="s">
        <v>640</v>
      </c>
      <c r="C156">
        <v>34154</v>
      </c>
      <c r="D156">
        <v>7691</v>
      </c>
      <c r="E156" t="s">
        <v>148</v>
      </c>
      <c r="F156">
        <v>20</v>
      </c>
      <c r="G156" t="s">
        <v>641</v>
      </c>
      <c r="H156" t="s">
        <v>150</v>
      </c>
      <c r="I156" t="s">
        <v>276</v>
      </c>
      <c r="J156" t="s">
        <v>276</v>
      </c>
      <c r="K156" t="s">
        <v>322</v>
      </c>
      <c r="L156" t="s">
        <v>323</v>
      </c>
      <c r="M156">
        <v>100016</v>
      </c>
      <c r="N156" t="s">
        <v>324</v>
      </c>
      <c r="O156" t="s">
        <v>110</v>
      </c>
      <c r="P156" t="s">
        <v>111</v>
      </c>
      <c r="Q156" t="s">
        <v>112</v>
      </c>
      <c r="R156" t="s">
        <v>182</v>
      </c>
    </row>
    <row r="157" spans="1:18" x14ac:dyDescent="0.25">
      <c r="A157">
        <v>34155</v>
      </c>
      <c r="B157" t="s">
        <v>643</v>
      </c>
      <c r="C157">
        <v>34155</v>
      </c>
      <c r="D157">
        <v>1039</v>
      </c>
      <c r="E157" t="s">
        <v>102</v>
      </c>
      <c r="F157">
        <v>20</v>
      </c>
      <c r="G157" t="s">
        <v>644</v>
      </c>
      <c r="H157" t="s">
        <v>104</v>
      </c>
      <c r="I157" t="s">
        <v>105</v>
      </c>
      <c r="J157" t="s">
        <v>141</v>
      </c>
      <c r="K157" t="s">
        <v>208</v>
      </c>
      <c r="L157" t="s">
        <v>209</v>
      </c>
      <c r="M157">
        <v>100015</v>
      </c>
      <c r="N157" t="s">
        <v>379</v>
      </c>
      <c r="O157" t="s">
        <v>110</v>
      </c>
      <c r="P157" t="s">
        <v>111</v>
      </c>
      <c r="Q157" t="s">
        <v>133</v>
      </c>
      <c r="R157" t="s">
        <v>157</v>
      </c>
    </row>
    <row r="158" spans="1:18" x14ac:dyDescent="0.25">
      <c r="A158">
        <v>34156</v>
      </c>
      <c r="B158" t="s">
        <v>646</v>
      </c>
      <c r="C158">
        <v>34156</v>
      </c>
      <c r="D158">
        <v>671</v>
      </c>
      <c r="E158" t="s">
        <v>120</v>
      </c>
      <c r="F158">
        <v>30</v>
      </c>
      <c r="G158" t="s">
        <v>647</v>
      </c>
      <c r="H158" t="s">
        <v>122</v>
      </c>
      <c r="I158" t="s">
        <v>151</v>
      </c>
      <c r="J158" t="s">
        <v>166</v>
      </c>
      <c r="K158" t="s">
        <v>167</v>
      </c>
      <c r="L158" t="s">
        <v>168</v>
      </c>
      <c r="M158">
        <v>100004</v>
      </c>
      <c r="N158" t="s">
        <v>191</v>
      </c>
      <c r="O158" t="s">
        <v>181</v>
      </c>
      <c r="P158" t="s">
        <v>111</v>
      </c>
      <c r="Q158" t="s">
        <v>133</v>
      </c>
      <c r="R158" t="s">
        <v>157</v>
      </c>
    </row>
    <row r="159" spans="1:18" x14ac:dyDescent="0.25">
      <c r="A159">
        <v>34157</v>
      </c>
      <c r="B159" t="s">
        <v>648</v>
      </c>
      <c r="C159">
        <v>34157</v>
      </c>
      <c r="D159">
        <v>4776</v>
      </c>
      <c r="E159" t="s">
        <v>148</v>
      </c>
      <c r="F159">
        <v>20</v>
      </c>
      <c r="G159" t="s">
        <v>649</v>
      </c>
      <c r="H159" t="s">
        <v>122</v>
      </c>
      <c r="I159" t="s">
        <v>229</v>
      </c>
      <c r="J159" t="s">
        <v>123</v>
      </c>
      <c r="K159" t="s">
        <v>124</v>
      </c>
      <c r="L159" t="s">
        <v>125</v>
      </c>
      <c r="M159">
        <v>100259</v>
      </c>
      <c r="N159" t="s">
        <v>232</v>
      </c>
      <c r="O159" t="s">
        <v>110</v>
      </c>
      <c r="P159" t="s">
        <v>111</v>
      </c>
      <c r="Q159" t="s">
        <v>112</v>
      </c>
      <c r="R159" t="s">
        <v>223</v>
      </c>
    </row>
    <row r="160" spans="1:18" x14ac:dyDescent="0.25">
      <c r="A160">
        <v>34158</v>
      </c>
      <c r="B160" t="s">
        <v>653</v>
      </c>
      <c r="C160">
        <v>34158</v>
      </c>
      <c r="D160">
        <v>2765</v>
      </c>
      <c r="E160" t="s">
        <v>120</v>
      </c>
      <c r="F160">
        <v>30</v>
      </c>
      <c r="G160" t="s">
        <v>654</v>
      </c>
      <c r="H160" t="s">
        <v>104</v>
      </c>
      <c r="I160" t="s">
        <v>105</v>
      </c>
      <c r="J160" t="s">
        <v>141</v>
      </c>
      <c r="K160" t="s">
        <v>142</v>
      </c>
      <c r="L160" t="s">
        <v>143</v>
      </c>
      <c r="M160">
        <v>100257</v>
      </c>
      <c r="N160" t="s">
        <v>144</v>
      </c>
      <c r="O160" t="s">
        <v>145</v>
      </c>
      <c r="P160" t="s">
        <v>111</v>
      </c>
      <c r="Q160" t="s">
        <v>112</v>
      </c>
      <c r="R160" t="s">
        <v>113</v>
      </c>
    </row>
    <row r="161" spans="1:18" x14ac:dyDescent="0.25">
      <c r="A161">
        <v>34159</v>
      </c>
      <c r="B161" t="s">
        <v>655</v>
      </c>
      <c r="C161">
        <v>34159</v>
      </c>
      <c r="D161">
        <v>1127</v>
      </c>
      <c r="E161" t="s">
        <v>148</v>
      </c>
      <c r="F161">
        <v>20</v>
      </c>
      <c r="G161" t="s">
        <v>656</v>
      </c>
      <c r="H161" t="s">
        <v>122</v>
      </c>
      <c r="I161" t="s">
        <v>229</v>
      </c>
      <c r="J161" t="s">
        <v>123</v>
      </c>
      <c r="K161" t="s">
        <v>230</v>
      </c>
      <c r="L161" t="s">
        <v>231</v>
      </c>
      <c r="M161">
        <v>100259</v>
      </c>
      <c r="N161" t="s">
        <v>232</v>
      </c>
      <c r="O161" t="s">
        <v>110</v>
      </c>
      <c r="P161" t="s">
        <v>111</v>
      </c>
      <c r="Q161" t="s">
        <v>133</v>
      </c>
      <c r="R161" t="s">
        <v>223</v>
      </c>
    </row>
    <row r="162" spans="1:18" x14ac:dyDescent="0.25">
      <c r="A162">
        <v>34160</v>
      </c>
      <c r="B162" t="s">
        <v>659</v>
      </c>
      <c r="C162">
        <v>34160</v>
      </c>
      <c r="D162">
        <v>2189</v>
      </c>
      <c r="E162" t="s">
        <v>164</v>
      </c>
      <c r="F162">
        <v>20</v>
      </c>
      <c r="G162" t="s">
        <v>660</v>
      </c>
      <c r="H162" t="s">
        <v>104</v>
      </c>
      <c r="I162" t="s">
        <v>105</v>
      </c>
      <c r="J162" t="s">
        <v>261</v>
      </c>
      <c r="K162" t="s">
        <v>142</v>
      </c>
      <c r="L162" t="s">
        <v>143</v>
      </c>
      <c r="M162">
        <v>100257</v>
      </c>
      <c r="N162" t="s">
        <v>144</v>
      </c>
      <c r="O162" t="s">
        <v>145</v>
      </c>
      <c r="P162" t="s">
        <v>111</v>
      </c>
      <c r="Q162" t="s">
        <v>112</v>
      </c>
      <c r="R162" t="s">
        <v>113</v>
      </c>
    </row>
    <row r="163" spans="1:18" x14ac:dyDescent="0.25">
      <c r="A163">
        <v>34161</v>
      </c>
      <c r="B163" t="s">
        <v>661</v>
      </c>
      <c r="C163">
        <v>34161</v>
      </c>
      <c r="D163">
        <v>992</v>
      </c>
      <c r="E163" t="s">
        <v>102</v>
      </c>
      <c r="F163">
        <v>20</v>
      </c>
      <c r="G163" t="s">
        <v>662</v>
      </c>
      <c r="H163" t="s">
        <v>104</v>
      </c>
      <c r="I163" t="s">
        <v>105</v>
      </c>
      <c r="J163" t="s">
        <v>141</v>
      </c>
      <c r="K163" t="s">
        <v>208</v>
      </c>
      <c r="L163" t="s">
        <v>209</v>
      </c>
      <c r="M163">
        <v>100015</v>
      </c>
      <c r="N163" t="s">
        <v>379</v>
      </c>
      <c r="O163" t="s">
        <v>110</v>
      </c>
      <c r="P163" t="s">
        <v>111</v>
      </c>
      <c r="Q163" t="s">
        <v>133</v>
      </c>
      <c r="R163" t="s">
        <v>157</v>
      </c>
    </row>
    <row r="164" spans="1:18" x14ac:dyDescent="0.25">
      <c r="A164">
        <v>34162</v>
      </c>
      <c r="B164" t="s">
        <v>665</v>
      </c>
      <c r="C164">
        <v>34162</v>
      </c>
      <c r="D164">
        <v>3998</v>
      </c>
      <c r="E164" t="s">
        <v>120</v>
      </c>
      <c r="F164">
        <v>30</v>
      </c>
      <c r="G164" t="s">
        <v>666</v>
      </c>
      <c r="H164" t="s">
        <v>122</v>
      </c>
      <c r="I164" t="s">
        <v>106</v>
      </c>
      <c r="J164" t="s">
        <v>123</v>
      </c>
      <c r="K164" t="s">
        <v>124</v>
      </c>
      <c r="L164" t="s">
        <v>125</v>
      </c>
      <c r="M164">
        <v>100181</v>
      </c>
      <c r="N164" t="s">
        <v>126</v>
      </c>
      <c r="O164" t="s">
        <v>110</v>
      </c>
      <c r="P164" t="s">
        <v>111</v>
      </c>
      <c r="Q164" t="s">
        <v>112</v>
      </c>
      <c r="R164" t="s">
        <v>182</v>
      </c>
    </row>
    <row r="165" spans="1:18" x14ac:dyDescent="0.25">
      <c r="A165">
        <v>34163</v>
      </c>
      <c r="B165" t="s">
        <v>670</v>
      </c>
      <c r="C165">
        <v>34163</v>
      </c>
      <c r="D165">
        <v>2759</v>
      </c>
      <c r="E165" t="s">
        <v>148</v>
      </c>
      <c r="F165">
        <v>20</v>
      </c>
      <c r="G165" t="s">
        <v>671</v>
      </c>
      <c r="H165" t="s">
        <v>122</v>
      </c>
      <c r="I165" t="s">
        <v>151</v>
      </c>
      <c r="J165" t="s">
        <v>177</v>
      </c>
      <c r="K165" t="s">
        <v>178</v>
      </c>
      <c r="L165" t="s">
        <v>179</v>
      </c>
      <c r="M165">
        <v>100031</v>
      </c>
      <c r="N165" t="s">
        <v>180</v>
      </c>
      <c r="O165" t="s">
        <v>181</v>
      </c>
      <c r="P165" t="s">
        <v>111</v>
      </c>
      <c r="Q165" t="s">
        <v>112</v>
      </c>
      <c r="R165" t="s">
        <v>182</v>
      </c>
    </row>
    <row r="166" spans="1:18" x14ac:dyDescent="0.25">
      <c r="A166">
        <v>34164</v>
      </c>
      <c r="B166" t="s">
        <v>674</v>
      </c>
      <c r="C166">
        <v>34164</v>
      </c>
      <c r="D166">
        <v>1311</v>
      </c>
      <c r="E166" t="s">
        <v>148</v>
      </c>
      <c r="F166">
        <v>20</v>
      </c>
      <c r="G166" t="s">
        <v>675</v>
      </c>
      <c r="H166" t="s">
        <v>150</v>
      </c>
      <c r="I166" t="s">
        <v>218</v>
      </c>
      <c r="J166" t="s">
        <v>219</v>
      </c>
      <c r="K166" t="s">
        <v>220</v>
      </c>
      <c r="L166" t="s">
        <v>221</v>
      </c>
      <c r="M166">
        <v>100253</v>
      </c>
      <c r="N166" t="s">
        <v>222</v>
      </c>
      <c r="O166" t="s">
        <v>110</v>
      </c>
      <c r="P166" t="s">
        <v>111</v>
      </c>
      <c r="Q166" t="s">
        <v>133</v>
      </c>
      <c r="R166" t="s">
        <v>223</v>
      </c>
    </row>
    <row r="167" spans="1:18" x14ac:dyDescent="0.25">
      <c r="A167">
        <v>34165</v>
      </c>
      <c r="B167" t="s">
        <v>676</v>
      </c>
      <c r="C167">
        <v>34165</v>
      </c>
      <c r="D167">
        <v>2139</v>
      </c>
      <c r="E167" t="s">
        <v>148</v>
      </c>
      <c r="F167">
        <v>20</v>
      </c>
      <c r="G167" t="s">
        <v>677</v>
      </c>
      <c r="H167" t="s">
        <v>122</v>
      </c>
      <c r="I167" t="s">
        <v>229</v>
      </c>
      <c r="J167" t="s">
        <v>123</v>
      </c>
      <c r="K167" t="s">
        <v>124</v>
      </c>
      <c r="L167" t="s">
        <v>125</v>
      </c>
      <c r="M167">
        <v>100259</v>
      </c>
      <c r="N167" t="s">
        <v>232</v>
      </c>
      <c r="O167" t="s">
        <v>110</v>
      </c>
      <c r="P167" t="s">
        <v>111</v>
      </c>
      <c r="Q167" t="s">
        <v>112</v>
      </c>
      <c r="R167" t="s">
        <v>223</v>
      </c>
    </row>
    <row r="168" spans="1:18" x14ac:dyDescent="0.25">
      <c r="A168">
        <v>34166</v>
      </c>
      <c r="B168" t="s">
        <v>679</v>
      </c>
      <c r="C168">
        <v>34166</v>
      </c>
      <c r="D168">
        <v>2716</v>
      </c>
      <c r="E168" t="s">
        <v>102</v>
      </c>
      <c r="F168">
        <v>20</v>
      </c>
      <c r="G168" t="s">
        <v>680</v>
      </c>
      <c r="H168" t="s">
        <v>104</v>
      </c>
      <c r="I168" t="s">
        <v>106</v>
      </c>
      <c r="J168" t="s">
        <v>106</v>
      </c>
      <c r="K168" t="s">
        <v>107</v>
      </c>
      <c r="L168" t="s">
        <v>108</v>
      </c>
      <c r="M168">
        <v>100002</v>
      </c>
      <c r="N168" t="s">
        <v>173</v>
      </c>
      <c r="O168" t="s">
        <v>110</v>
      </c>
      <c r="P168" t="s">
        <v>111</v>
      </c>
      <c r="Q168" t="s">
        <v>112</v>
      </c>
      <c r="R168" t="s">
        <v>157</v>
      </c>
    </row>
    <row r="169" spans="1:18" x14ac:dyDescent="0.25">
      <c r="A169">
        <v>34167</v>
      </c>
      <c r="B169" t="s">
        <v>682</v>
      </c>
      <c r="C169">
        <v>34167</v>
      </c>
      <c r="D169">
        <v>743</v>
      </c>
      <c r="E169" t="s">
        <v>249</v>
      </c>
      <c r="F169">
        <v>20</v>
      </c>
      <c r="G169" t="s">
        <v>683</v>
      </c>
      <c r="H169" t="s">
        <v>104</v>
      </c>
      <c r="I169" t="s">
        <v>105</v>
      </c>
      <c r="J169" t="s">
        <v>141</v>
      </c>
      <c r="K169" t="s">
        <v>142</v>
      </c>
      <c r="L169" t="s">
        <v>143</v>
      </c>
      <c r="M169">
        <v>100248</v>
      </c>
      <c r="N169" t="s">
        <v>200</v>
      </c>
      <c r="O169" t="s">
        <v>145</v>
      </c>
      <c r="P169" t="s">
        <v>111</v>
      </c>
      <c r="Q169" t="s">
        <v>133</v>
      </c>
      <c r="R169" t="s">
        <v>113</v>
      </c>
    </row>
    <row r="170" spans="1:18" x14ac:dyDescent="0.25">
      <c r="A170">
        <v>34168</v>
      </c>
      <c r="B170" t="s">
        <v>684</v>
      </c>
      <c r="C170">
        <v>34168</v>
      </c>
      <c r="D170">
        <v>1451</v>
      </c>
      <c r="E170" t="s">
        <v>120</v>
      </c>
      <c r="F170">
        <v>30</v>
      </c>
      <c r="G170" t="s">
        <v>685</v>
      </c>
      <c r="H170" t="s">
        <v>104</v>
      </c>
      <c r="I170" t="s">
        <v>105</v>
      </c>
      <c r="J170" t="s">
        <v>106</v>
      </c>
      <c r="K170" t="s">
        <v>208</v>
      </c>
      <c r="L170" t="s">
        <v>209</v>
      </c>
      <c r="M170">
        <v>100258</v>
      </c>
      <c r="N170" t="s">
        <v>109</v>
      </c>
      <c r="O170" t="s">
        <v>145</v>
      </c>
      <c r="P170" t="s">
        <v>111</v>
      </c>
      <c r="Q170" t="s">
        <v>133</v>
      </c>
      <c r="R170" t="s">
        <v>113</v>
      </c>
    </row>
    <row r="171" spans="1:18" x14ac:dyDescent="0.25">
      <c r="A171">
        <v>34169</v>
      </c>
      <c r="B171" t="s">
        <v>686</v>
      </c>
      <c r="C171">
        <v>34169</v>
      </c>
      <c r="D171">
        <v>753</v>
      </c>
      <c r="E171" t="s">
        <v>148</v>
      </c>
      <c r="F171">
        <v>20</v>
      </c>
      <c r="G171" t="s">
        <v>687</v>
      </c>
      <c r="H171" t="s">
        <v>150</v>
      </c>
      <c r="I171" t="s">
        <v>218</v>
      </c>
      <c r="J171" t="s">
        <v>219</v>
      </c>
      <c r="K171" t="s">
        <v>345</v>
      </c>
      <c r="L171" t="s">
        <v>346</v>
      </c>
      <c r="M171">
        <v>100253</v>
      </c>
      <c r="N171" t="s">
        <v>222</v>
      </c>
      <c r="O171" t="s">
        <v>110</v>
      </c>
      <c r="P171" t="s">
        <v>111</v>
      </c>
      <c r="Q171" t="s">
        <v>133</v>
      </c>
      <c r="R171" t="s">
        <v>223</v>
      </c>
    </row>
    <row r="172" spans="1:18" x14ac:dyDescent="0.25">
      <c r="A172">
        <v>34170</v>
      </c>
      <c r="B172" t="s">
        <v>691</v>
      </c>
      <c r="C172">
        <v>34170</v>
      </c>
      <c r="D172">
        <v>774</v>
      </c>
      <c r="E172" t="s">
        <v>120</v>
      </c>
      <c r="F172">
        <v>30</v>
      </c>
      <c r="G172" t="s">
        <v>692</v>
      </c>
      <c r="H172" t="s">
        <v>104</v>
      </c>
      <c r="I172" t="s">
        <v>105</v>
      </c>
      <c r="J172" t="s">
        <v>141</v>
      </c>
      <c r="K172" t="s">
        <v>142</v>
      </c>
      <c r="L172" t="s">
        <v>143</v>
      </c>
      <c r="M172">
        <v>100248</v>
      </c>
      <c r="N172" t="s">
        <v>200</v>
      </c>
      <c r="O172" t="s">
        <v>145</v>
      </c>
      <c r="P172" t="s">
        <v>111</v>
      </c>
      <c r="Q172" t="s">
        <v>133</v>
      </c>
      <c r="R172" t="s">
        <v>113</v>
      </c>
    </row>
    <row r="173" spans="1:18" x14ac:dyDescent="0.25">
      <c r="A173">
        <v>34171</v>
      </c>
      <c r="B173" t="s">
        <v>693</v>
      </c>
      <c r="C173">
        <v>34171</v>
      </c>
      <c r="D173">
        <v>1622</v>
      </c>
      <c r="E173" t="s">
        <v>148</v>
      </c>
      <c r="F173">
        <v>20</v>
      </c>
      <c r="G173" t="s">
        <v>694</v>
      </c>
      <c r="H173" t="s">
        <v>150</v>
      </c>
      <c r="I173" t="s">
        <v>151</v>
      </c>
      <c r="J173" t="s">
        <v>152</v>
      </c>
      <c r="K173" t="s">
        <v>153</v>
      </c>
      <c r="L173" t="s">
        <v>154</v>
      </c>
      <c r="M173">
        <v>100033</v>
      </c>
      <c r="N173" t="s">
        <v>155</v>
      </c>
      <c r="O173" t="s">
        <v>156</v>
      </c>
      <c r="P173" t="s">
        <v>111</v>
      </c>
      <c r="Q173" t="s">
        <v>112</v>
      </c>
      <c r="R173" t="s">
        <v>157</v>
      </c>
    </row>
    <row r="174" spans="1:18" x14ac:dyDescent="0.25">
      <c r="A174">
        <v>34172</v>
      </c>
      <c r="B174" t="s">
        <v>148</v>
      </c>
      <c r="C174">
        <v>34172</v>
      </c>
      <c r="D174">
        <v>5712</v>
      </c>
      <c r="E174" t="s">
        <v>148</v>
      </c>
      <c r="F174">
        <v>11</v>
      </c>
      <c r="G174" t="s">
        <v>695</v>
      </c>
      <c r="H174" t="s">
        <v>150</v>
      </c>
      <c r="I174" t="s">
        <v>218</v>
      </c>
      <c r="J174" t="s">
        <v>219</v>
      </c>
      <c r="K174" t="s">
        <v>696</v>
      </c>
      <c r="L174">
        <v>0</v>
      </c>
      <c r="M174">
        <v>100253</v>
      </c>
      <c r="N174" t="s">
        <v>222</v>
      </c>
      <c r="O174" t="s">
        <v>110</v>
      </c>
      <c r="P174" t="s">
        <v>157</v>
      </c>
      <c r="Q174" t="s">
        <v>133</v>
      </c>
      <c r="R174" t="s">
        <v>223</v>
      </c>
    </row>
    <row r="175" spans="1:18" x14ac:dyDescent="0.25">
      <c r="A175">
        <v>34173</v>
      </c>
      <c r="B175" t="s">
        <v>704</v>
      </c>
      <c r="C175">
        <v>34173</v>
      </c>
      <c r="D175">
        <v>2255</v>
      </c>
      <c r="E175" t="s">
        <v>148</v>
      </c>
      <c r="F175">
        <v>20</v>
      </c>
      <c r="G175" t="s">
        <v>705</v>
      </c>
      <c r="H175" t="s">
        <v>122</v>
      </c>
      <c r="I175" t="s">
        <v>151</v>
      </c>
      <c r="J175" t="s">
        <v>177</v>
      </c>
      <c r="K175" t="s">
        <v>178</v>
      </c>
      <c r="L175" t="s">
        <v>179</v>
      </c>
      <c r="M175">
        <v>100031</v>
      </c>
      <c r="N175" t="s">
        <v>180</v>
      </c>
      <c r="O175" t="s">
        <v>181</v>
      </c>
      <c r="P175" t="s">
        <v>111</v>
      </c>
      <c r="Q175" t="s">
        <v>133</v>
      </c>
      <c r="R175" t="s">
        <v>182</v>
      </c>
    </row>
    <row r="176" spans="1:18" x14ac:dyDescent="0.25">
      <c r="A176">
        <v>34174</v>
      </c>
      <c r="B176" t="s">
        <v>706</v>
      </c>
      <c r="C176">
        <v>34174</v>
      </c>
      <c r="D176">
        <v>2284</v>
      </c>
      <c r="E176" t="s">
        <v>120</v>
      </c>
      <c r="F176">
        <v>30</v>
      </c>
      <c r="G176" t="s">
        <v>707</v>
      </c>
      <c r="H176" t="s">
        <v>150</v>
      </c>
      <c r="I176" t="s">
        <v>151</v>
      </c>
      <c r="J176" t="s">
        <v>152</v>
      </c>
      <c r="K176" t="s">
        <v>153</v>
      </c>
      <c r="L176" t="s">
        <v>154</v>
      </c>
      <c r="M176">
        <v>100033</v>
      </c>
      <c r="N176" t="s">
        <v>155</v>
      </c>
      <c r="O176" t="s">
        <v>156</v>
      </c>
      <c r="P176" t="s">
        <v>111</v>
      </c>
      <c r="Q176" t="s">
        <v>133</v>
      </c>
      <c r="R176" t="s">
        <v>157</v>
      </c>
    </row>
    <row r="177" spans="1:18" x14ac:dyDescent="0.25">
      <c r="A177">
        <v>34175</v>
      </c>
      <c r="B177" t="s">
        <v>708</v>
      </c>
      <c r="C177">
        <v>34175</v>
      </c>
      <c r="D177">
        <v>1356</v>
      </c>
      <c r="E177" t="s">
        <v>120</v>
      </c>
      <c r="F177">
        <v>30</v>
      </c>
      <c r="G177" t="s">
        <v>709</v>
      </c>
      <c r="H177" t="s">
        <v>122</v>
      </c>
      <c r="I177" t="s">
        <v>151</v>
      </c>
      <c r="J177" t="s">
        <v>177</v>
      </c>
      <c r="K177" t="s">
        <v>167</v>
      </c>
      <c r="L177" t="s">
        <v>168</v>
      </c>
      <c r="M177">
        <v>100004</v>
      </c>
      <c r="N177" t="s">
        <v>191</v>
      </c>
      <c r="O177" t="s">
        <v>181</v>
      </c>
      <c r="P177" t="s">
        <v>111</v>
      </c>
      <c r="Q177" t="s">
        <v>112</v>
      </c>
      <c r="R177" t="s">
        <v>157</v>
      </c>
    </row>
    <row r="178" spans="1:18" x14ac:dyDescent="0.25">
      <c r="A178">
        <v>34176</v>
      </c>
      <c r="B178" t="s">
        <v>710</v>
      </c>
      <c r="C178">
        <v>34176</v>
      </c>
      <c r="D178">
        <v>810</v>
      </c>
      <c r="E178" t="s">
        <v>148</v>
      </c>
      <c r="F178">
        <v>20</v>
      </c>
      <c r="G178" t="s">
        <v>711</v>
      </c>
      <c r="H178" t="s">
        <v>150</v>
      </c>
      <c r="I178" t="s">
        <v>276</v>
      </c>
      <c r="J178" t="s">
        <v>276</v>
      </c>
      <c r="K178" t="s">
        <v>322</v>
      </c>
      <c r="L178" t="s">
        <v>323</v>
      </c>
      <c r="M178">
        <v>100016</v>
      </c>
      <c r="N178" t="s">
        <v>324</v>
      </c>
      <c r="O178" t="s">
        <v>110</v>
      </c>
      <c r="P178" t="s">
        <v>111</v>
      </c>
      <c r="Q178" t="s">
        <v>112</v>
      </c>
      <c r="R178" t="s">
        <v>182</v>
      </c>
    </row>
    <row r="179" spans="1:18" x14ac:dyDescent="0.25">
      <c r="A179">
        <v>34177</v>
      </c>
      <c r="B179" t="s">
        <v>714</v>
      </c>
      <c r="C179">
        <v>34177</v>
      </c>
      <c r="D179">
        <v>2394</v>
      </c>
      <c r="E179" t="s">
        <v>148</v>
      </c>
      <c r="F179">
        <v>20</v>
      </c>
      <c r="G179" t="s">
        <v>715</v>
      </c>
      <c r="H179" t="s">
        <v>150</v>
      </c>
      <c r="I179" t="s">
        <v>151</v>
      </c>
      <c r="J179" t="s">
        <v>152</v>
      </c>
      <c r="K179" t="s">
        <v>194</v>
      </c>
      <c r="L179" t="s">
        <v>195</v>
      </c>
      <c r="M179">
        <v>100235</v>
      </c>
      <c r="N179" t="s">
        <v>196</v>
      </c>
      <c r="O179" t="s">
        <v>110</v>
      </c>
      <c r="P179" t="s">
        <v>111</v>
      </c>
      <c r="Q179" t="s">
        <v>133</v>
      </c>
      <c r="R179" t="s">
        <v>182</v>
      </c>
    </row>
    <row r="180" spans="1:18" x14ac:dyDescent="0.25">
      <c r="A180">
        <v>34178</v>
      </c>
      <c r="B180" t="s">
        <v>716</v>
      </c>
      <c r="C180">
        <v>34178</v>
      </c>
      <c r="D180">
        <v>3252</v>
      </c>
      <c r="E180" t="s">
        <v>102</v>
      </c>
      <c r="F180">
        <v>20</v>
      </c>
      <c r="G180" t="s">
        <v>717</v>
      </c>
      <c r="H180" t="s">
        <v>104</v>
      </c>
      <c r="I180" t="s">
        <v>105</v>
      </c>
      <c r="J180" t="s">
        <v>106</v>
      </c>
      <c r="K180" t="s">
        <v>208</v>
      </c>
      <c r="L180" t="s">
        <v>209</v>
      </c>
      <c r="M180">
        <v>100258</v>
      </c>
      <c r="N180" t="s">
        <v>109</v>
      </c>
      <c r="O180" t="s">
        <v>145</v>
      </c>
      <c r="P180" t="s">
        <v>111</v>
      </c>
      <c r="Q180" t="s">
        <v>112</v>
      </c>
      <c r="R180" t="s">
        <v>113</v>
      </c>
    </row>
    <row r="181" spans="1:18" x14ac:dyDescent="0.25">
      <c r="A181">
        <v>34179</v>
      </c>
      <c r="B181" t="s">
        <v>720</v>
      </c>
      <c r="C181">
        <v>34179</v>
      </c>
      <c r="D181">
        <v>1016</v>
      </c>
      <c r="E181" t="s">
        <v>148</v>
      </c>
      <c r="F181">
        <v>20</v>
      </c>
      <c r="G181" t="s">
        <v>721</v>
      </c>
      <c r="H181" t="s">
        <v>150</v>
      </c>
      <c r="I181" t="s">
        <v>218</v>
      </c>
      <c r="J181" t="s">
        <v>219</v>
      </c>
      <c r="K181" t="s">
        <v>433</v>
      </c>
      <c r="L181" t="s">
        <v>434</v>
      </c>
      <c r="M181">
        <v>100253</v>
      </c>
      <c r="N181" t="s">
        <v>222</v>
      </c>
      <c r="O181" t="s">
        <v>110</v>
      </c>
      <c r="P181" t="s">
        <v>111</v>
      </c>
      <c r="Q181" t="s">
        <v>112</v>
      </c>
      <c r="R181" t="s">
        <v>223</v>
      </c>
    </row>
    <row r="182" spans="1:18" x14ac:dyDescent="0.25">
      <c r="A182">
        <v>34180</v>
      </c>
      <c r="B182" t="s">
        <v>723</v>
      </c>
      <c r="C182">
        <v>34180</v>
      </c>
      <c r="D182">
        <v>993</v>
      </c>
      <c r="E182" t="s">
        <v>148</v>
      </c>
      <c r="F182">
        <v>20</v>
      </c>
      <c r="G182" t="s">
        <v>724</v>
      </c>
      <c r="H182" t="s">
        <v>122</v>
      </c>
      <c r="I182" t="s">
        <v>151</v>
      </c>
      <c r="J182" t="s">
        <v>177</v>
      </c>
      <c r="K182" t="s">
        <v>167</v>
      </c>
      <c r="L182" t="s">
        <v>168</v>
      </c>
      <c r="M182">
        <v>100004</v>
      </c>
      <c r="N182" t="s">
        <v>191</v>
      </c>
      <c r="O182" t="s">
        <v>181</v>
      </c>
      <c r="P182" t="s">
        <v>111</v>
      </c>
      <c r="Q182" t="s">
        <v>133</v>
      </c>
      <c r="R182" t="s">
        <v>157</v>
      </c>
    </row>
    <row r="183" spans="1:18" x14ac:dyDescent="0.25">
      <c r="A183">
        <v>34181</v>
      </c>
      <c r="B183" t="s">
        <v>726</v>
      </c>
      <c r="C183">
        <v>34181</v>
      </c>
      <c r="D183">
        <v>1098</v>
      </c>
      <c r="E183" t="s">
        <v>120</v>
      </c>
      <c r="F183">
        <v>30</v>
      </c>
      <c r="G183" t="s">
        <v>727</v>
      </c>
      <c r="H183" t="s">
        <v>104</v>
      </c>
      <c r="I183" t="s">
        <v>105</v>
      </c>
      <c r="J183" t="s">
        <v>106</v>
      </c>
      <c r="K183" t="s">
        <v>208</v>
      </c>
      <c r="L183" t="s">
        <v>209</v>
      </c>
      <c r="M183">
        <v>100258</v>
      </c>
      <c r="N183" t="s">
        <v>109</v>
      </c>
      <c r="O183" t="s">
        <v>145</v>
      </c>
      <c r="P183" t="s">
        <v>111</v>
      </c>
      <c r="Q183" t="s">
        <v>112</v>
      </c>
      <c r="R183" t="s">
        <v>113</v>
      </c>
    </row>
    <row r="184" spans="1:18" x14ac:dyDescent="0.25">
      <c r="A184">
        <v>34182</v>
      </c>
      <c r="B184" t="s">
        <v>728</v>
      </c>
      <c r="C184">
        <v>34182</v>
      </c>
      <c r="D184">
        <v>434</v>
      </c>
      <c r="E184" t="s">
        <v>204</v>
      </c>
      <c r="F184">
        <v>20</v>
      </c>
      <c r="G184" t="s">
        <v>729</v>
      </c>
      <c r="H184" t="s">
        <v>122</v>
      </c>
      <c r="I184" t="s">
        <v>106</v>
      </c>
      <c r="J184" t="s">
        <v>123</v>
      </c>
      <c r="K184" t="s">
        <v>107</v>
      </c>
      <c r="L184" t="s">
        <v>108</v>
      </c>
      <c r="M184">
        <v>100181</v>
      </c>
      <c r="N184" t="s">
        <v>126</v>
      </c>
      <c r="O184" t="s">
        <v>110</v>
      </c>
      <c r="P184" t="s">
        <v>111</v>
      </c>
      <c r="Q184" t="s">
        <v>133</v>
      </c>
      <c r="R184" t="s">
        <v>182</v>
      </c>
    </row>
    <row r="185" spans="1:18" x14ac:dyDescent="0.25">
      <c r="A185">
        <v>34183</v>
      </c>
      <c r="B185" t="s">
        <v>732</v>
      </c>
      <c r="C185">
        <v>34183</v>
      </c>
      <c r="D185">
        <v>3027</v>
      </c>
      <c r="E185" t="s">
        <v>102</v>
      </c>
      <c r="F185">
        <v>20</v>
      </c>
      <c r="G185" t="s">
        <v>733</v>
      </c>
      <c r="H185" t="s">
        <v>104</v>
      </c>
      <c r="I185" t="s">
        <v>105</v>
      </c>
      <c r="J185" t="s">
        <v>106</v>
      </c>
      <c r="K185" t="s">
        <v>578</v>
      </c>
      <c r="L185" t="s">
        <v>579</v>
      </c>
      <c r="M185">
        <v>100015</v>
      </c>
      <c r="N185" t="s">
        <v>379</v>
      </c>
      <c r="O185" t="s">
        <v>110</v>
      </c>
      <c r="P185" t="s">
        <v>111</v>
      </c>
      <c r="Q185" t="s">
        <v>112</v>
      </c>
      <c r="R185" t="s">
        <v>157</v>
      </c>
    </row>
    <row r="186" spans="1:18" x14ac:dyDescent="0.25">
      <c r="A186">
        <v>34184</v>
      </c>
      <c r="B186" t="s">
        <v>735</v>
      </c>
      <c r="C186">
        <v>34184</v>
      </c>
      <c r="D186">
        <v>869</v>
      </c>
      <c r="E186" t="s">
        <v>204</v>
      </c>
      <c r="F186">
        <v>20</v>
      </c>
      <c r="G186" t="s">
        <v>736</v>
      </c>
      <c r="H186" t="s">
        <v>122</v>
      </c>
      <c r="I186" t="s">
        <v>106</v>
      </c>
      <c r="J186" t="s">
        <v>123</v>
      </c>
      <c r="K186" t="s">
        <v>124</v>
      </c>
      <c r="L186" t="s">
        <v>125</v>
      </c>
      <c r="M186">
        <v>100181</v>
      </c>
      <c r="N186" t="s">
        <v>126</v>
      </c>
      <c r="O186" t="s">
        <v>110</v>
      </c>
      <c r="P186" t="s">
        <v>111</v>
      </c>
      <c r="Q186" t="s">
        <v>112</v>
      </c>
      <c r="R186" t="s">
        <v>182</v>
      </c>
    </row>
    <row r="187" spans="1:18" x14ac:dyDescent="0.25">
      <c r="A187">
        <v>34185</v>
      </c>
      <c r="B187" t="s">
        <v>738</v>
      </c>
      <c r="C187">
        <v>34185</v>
      </c>
      <c r="D187">
        <v>2839</v>
      </c>
      <c r="E187" t="s">
        <v>148</v>
      </c>
      <c r="F187">
        <v>20</v>
      </c>
      <c r="G187" t="s">
        <v>739</v>
      </c>
      <c r="H187" t="s">
        <v>150</v>
      </c>
      <c r="I187" t="s">
        <v>151</v>
      </c>
      <c r="J187" t="s">
        <v>152</v>
      </c>
      <c r="K187" t="s">
        <v>153</v>
      </c>
      <c r="L187" t="s">
        <v>154</v>
      </c>
      <c r="M187">
        <v>100235</v>
      </c>
      <c r="N187" t="s">
        <v>196</v>
      </c>
      <c r="O187" t="s">
        <v>110</v>
      </c>
      <c r="P187" t="s">
        <v>111</v>
      </c>
      <c r="Q187" t="s">
        <v>112</v>
      </c>
      <c r="R187" t="s">
        <v>182</v>
      </c>
    </row>
    <row r="188" spans="1:18" x14ac:dyDescent="0.25">
      <c r="A188">
        <v>34186</v>
      </c>
      <c r="B188" t="s">
        <v>740</v>
      </c>
      <c r="C188">
        <v>34186</v>
      </c>
      <c r="D188">
        <v>2179</v>
      </c>
      <c r="E188" t="s">
        <v>120</v>
      </c>
      <c r="F188">
        <v>30</v>
      </c>
      <c r="G188" t="s">
        <v>319</v>
      </c>
      <c r="H188" t="s">
        <v>122</v>
      </c>
      <c r="I188" t="s">
        <v>151</v>
      </c>
      <c r="J188" t="s">
        <v>177</v>
      </c>
      <c r="K188" t="s">
        <v>167</v>
      </c>
      <c r="L188" t="s">
        <v>168</v>
      </c>
      <c r="M188">
        <v>100004</v>
      </c>
      <c r="N188" t="s">
        <v>191</v>
      </c>
      <c r="O188" t="s">
        <v>181</v>
      </c>
      <c r="P188" t="s">
        <v>111</v>
      </c>
      <c r="Q188" t="s">
        <v>112</v>
      </c>
      <c r="R188" t="s">
        <v>157</v>
      </c>
    </row>
    <row r="189" spans="1:18" x14ac:dyDescent="0.25">
      <c r="A189">
        <v>34187</v>
      </c>
      <c r="B189" t="s">
        <v>741</v>
      </c>
      <c r="C189">
        <v>34187</v>
      </c>
      <c r="D189">
        <v>1849</v>
      </c>
      <c r="E189" t="s">
        <v>120</v>
      </c>
      <c r="F189">
        <v>30</v>
      </c>
      <c r="G189" t="s">
        <v>742</v>
      </c>
      <c r="H189" t="s">
        <v>104</v>
      </c>
      <c r="I189" t="s">
        <v>105</v>
      </c>
      <c r="J189" t="s">
        <v>261</v>
      </c>
      <c r="K189" t="s">
        <v>142</v>
      </c>
      <c r="L189" t="s">
        <v>143</v>
      </c>
      <c r="M189">
        <v>100257</v>
      </c>
      <c r="N189" t="s">
        <v>144</v>
      </c>
      <c r="O189" t="s">
        <v>145</v>
      </c>
      <c r="P189" t="s">
        <v>111</v>
      </c>
      <c r="Q189" t="s">
        <v>112</v>
      </c>
      <c r="R189" t="s">
        <v>113</v>
      </c>
    </row>
    <row r="190" spans="1:18" x14ac:dyDescent="0.25">
      <c r="A190">
        <v>34188</v>
      </c>
      <c r="B190" t="s">
        <v>743</v>
      </c>
      <c r="C190">
        <v>34188</v>
      </c>
      <c r="D190">
        <v>967</v>
      </c>
      <c r="E190" t="s">
        <v>451</v>
      </c>
      <c r="F190">
        <v>20</v>
      </c>
      <c r="G190" t="s">
        <v>744</v>
      </c>
      <c r="H190" t="s">
        <v>122</v>
      </c>
      <c r="I190" t="s">
        <v>151</v>
      </c>
      <c r="J190" t="s">
        <v>177</v>
      </c>
      <c r="K190" t="s">
        <v>153</v>
      </c>
      <c r="L190" t="s">
        <v>154</v>
      </c>
      <c r="M190">
        <v>100219</v>
      </c>
      <c r="N190" t="s">
        <v>286</v>
      </c>
      <c r="O190" t="s">
        <v>181</v>
      </c>
      <c r="P190" t="s">
        <v>111</v>
      </c>
      <c r="Q190" t="s">
        <v>133</v>
      </c>
      <c r="R190" t="s">
        <v>157</v>
      </c>
    </row>
    <row r="191" spans="1:18" x14ac:dyDescent="0.25">
      <c r="A191">
        <v>34189</v>
      </c>
      <c r="B191" t="s">
        <v>745</v>
      </c>
      <c r="C191">
        <v>34189</v>
      </c>
      <c r="D191">
        <v>1933</v>
      </c>
      <c r="E191" t="s">
        <v>249</v>
      </c>
      <c r="F191">
        <v>20</v>
      </c>
      <c r="G191" t="s">
        <v>746</v>
      </c>
      <c r="H191" t="s">
        <v>104</v>
      </c>
      <c r="I191" t="s">
        <v>105</v>
      </c>
      <c r="J191" t="s">
        <v>141</v>
      </c>
      <c r="K191" t="s">
        <v>142</v>
      </c>
      <c r="L191" t="s">
        <v>143</v>
      </c>
      <c r="M191">
        <v>100257</v>
      </c>
      <c r="N191" t="s">
        <v>144</v>
      </c>
      <c r="O191" t="s">
        <v>145</v>
      </c>
      <c r="P191" t="s">
        <v>111</v>
      </c>
      <c r="Q191" t="s">
        <v>112</v>
      </c>
      <c r="R191" t="s">
        <v>113</v>
      </c>
    </row>
    <row r="192" spans="1:18" x14ac:dyDescent="0.25">
      <c r="A192">
        <v>34190</v>
      </c>
      <c r="B192" t="s">
        <v>747</v>
      </c>
      <c r="C192">
        <v>34190</v>
      </c>
      <c r="D192">
        <v>904</v>
      </c>
      <c r="E192" t="s">
        <v>249</v>
      </c>
      <c r="F192">
        <v>20</v>
      </c>
      <c r="G192" t="s">
        <v>748</v>
      </c>
      <c r="H192" t="s">
        <v>104</v>
      </c>
      <c r="I192" t="s">
        <v>105</v>
      </c>
      <c r="J192" t="s">
        <v>141</v>
      </c>
      <c r="K192" t="s">
        <v>142</v>
      </c>
      <c r="L192" t="s">
        <v>143</v>
      </c>
      <c r="M192">
        <v>100257</v>
      </c>
      <c r="N192" t="s">
        <v>144</v>
      </c>
      <c r="O192" t="s">
        <v>145</v>
      </c>
      <c r="P192" t="s">
        <v>111</v>
      </c>
      <c r="Q192" t="s">
        <v>112</v>
      </c>
      <c r="R192" t="s">
        <v>113</v>
      </c>
    </row>
    <row r="193" spans="1:18" x14ac:dyDescent="0.25">
      <c r="A193">
        <v>34191</v>
      </c>
      <c r="B193" t="s">
        <v>749</v>
      </c>
      <c r="C193">
        <v>34191</v>
      </c>
      <c r="D193">
        <v>592</v>
      </c>
      <c r="E193" t="s">
        <v>102</v>
      </c>
      <c r="F193">
        <v>20</v>
      </c>
      <c r="G193" t="s">
        <v>750</v>
      </c>
      <c r="H193" t="s">
        <v>104</v>
      </c>
      <c r="I193" t="s">
        <v>105</v>
      </c>
      <c r="J193" t="s">
        <v>106</v>
      </c>
      <c r="K193" t="s">
        <v>208</v>
      </c>
      <c r="L193" t="s">
        <v>209</v>
      </c>
      <c r="M193">
        <v>100258</v>
      </c>
      <c r="N193" t="s">
        <v>109</v>
      </c>
      <c r="O193" t="s">
        <v>145</v>
      </c>
      <c r="P193" t="s">
        <v>111</v>
      </c>
      <c r="Q193" t="s">
        <v>112</v>
      </c>
      <c r="R193" t="s">
        <v>113</v>
      </c>
    </row>
    <row r="194" spans="1:18" x14ac:dyDescent="0.25">
      <c r="A194">
        <v>34192</v>
      </c>
      <c r="B194" t="s">
        <v>751</v>
      </c>
      <c r="C194">
        <v>34192</v>
      </c>
      <c r="D194">
        <v>920</v>
      </c>
      <c r="E194" t="s">
        <v>148</v>
      </c>
      <c r="F194">
        <v>20</v>
      </c>
      <c r="G194" t="s">
        <v>752</v>
      </c>
      <c r="H194" t="s">
        <v>150</v>
      </c>
      <c r="I194" t="s">
        <v>276</v>
      </c>
      <c r="J194" t="s">
        <v>276</v>
      </c>
      <c r="K194" t="s">
        <v>322</v>
      </c>
      <c r="L194" t="s">
        <v>323</v>
      </c>
      <c r="M194">
        <v>100016</v>
      </c>
      <c r="N194" t="s">
        <v>324</v>
      </c>
      <c r="O194" t="s">
        <v>110</v>
      </c>
      <c r="P194" t="s">
        <v>111</v>
      </c>
      <c r="Q194" t="s">
        <v>112</v>
      </c>
      <c r="R194" t="s">
        <v>182</v>
      </c>
    </row>
    <row r="195" spans="1:18" x14ac:dyDescent="0.25">
      <c r="A195">
        <v>34193</v>
      </c>
      <c r="B195" t="s">
        <v>755</v>
      </c>
      <c r="C195">
        <v>34193</v>
      </c>
      <c r="D195">
        <v>4123</v>
      </c>
      <c r="E195" t="s">
        <v>120</v>
      </c>
      <c r="F195">
        <v>30</v>
      </c>
      <c r="G195" t="s">
        <v>756</v>
      </c>
      <c r="H195" t="s">
        <v>104</v>
      </c>
      <c r="I195" t="s">
        <v>105</v>
      </c>
      <c r="J195" t="s">
        <v>261</v>
      </c>
      <c r="K195" t="s">
        <v>142</v>
      </c>
      <c r="L195" t="s">
        <v>143</v>
      </c>
      <c r="M195">
        <v>100257</v>
      </c>
      <c r="N195" t="s">
        <v>144</v>
      </c>
      <c r="O195" t="s">
        <v>145</v>
      </c>
      <c r="P195" t="s">
        <v>111</v>
      </c>
      <c r="Q195" t="s">
        <v>133</v>
      </c>
      <c r="R195" t="s">
        <v>113</v>
      </c>
    </row>
    <row r="196" spans="1:18" x14ac:dyDescent="0.25">
      <c r="A196">
        <v>34194</v>
      </c>
      <c r="B196" t="s">
        <v>757</v>
      </c>
      <c r="C196">
        <v>34194</v>
      </c>
      <c r="D196">
        <v>1140</v>
      </c>
      <c r="E196" t="s">
        <v>120</v>
      </c>
      <c r="F196">
        <v>30</v>
      </c>
      <c r="G196" t="s">
        <v>758</v>
      </c>
      <c r="H196" t="s">
        <v>122</v>
      </c>
      <c r="I196" t="s">
        <v>151</v>
      </c>
      <c r="J196" t="s">
        <v>177</v>
      </c>
      <c r="K196" t="s">
        <v>167</v>
      </c>
      <c r="L196" t="s">
        <v>168</v>
      </c>
      <c r="M196">
        <v>100004</v>
      </c>
      <c r="N196" t="s">
        <v>191</v>
      </c>
      <c r="O196" t="s">
        <v>181</v>
      </c>
      <c r="P196" t="s">
        <v>111</v>
      </c>
      <c r="Q196" t="s">
        <v>112</v>
      </c>
      <c r="R196" t="s">
        <v>157</v>
      </c>
    </row>
    <row r="197" spans="1:18" x14ac:dyDescent="0.25">
      <c r="A197">
        <v>34195</v>
      </c>
      <c r="B197" t="s">
        <v>759</v>
      </c>
      <c r="C197">
        <v>34195</v>
      </c>
      <c r="D197">
        <v>1324</v>
      </c>
      <c r="E197" t="s">
        <v>148</v>
      </c>
      <c r="F197">
        <v>20</v>
      </c>
      <c r="G197" t="s">
        <v>760</v>
      </c>
      <c r="H197" t="s">
        <v>150</v>
      </c>
      <c r="I197" t="s">
        <v>151</v>
      </c>
      <c r="J197" t="s">
        <v>152</v>
      </c>
      <c r="K197" t="s">
        <v>153</v>
      </c>
      <c r="L197" t="s">
        <v>154</v>
      </c>
      <c r="M197">
        <v>100235</v>
      </c>
      <c r="N197" t="s">
        <v>196</v>
      </c>
      <c r="O197" t="s">
        <v>110</v>
      </c>
      <c r="P197" t="s">
        <v>111</v>
      </c>
      <c r="Q197" t="s">
        <v>133</v>
      </c>
      <c r="R197" t="s">
        <v>182</v>
      </c>
    </row>
    <row r="198" spans="1:18" x14ac:dyDescent="0.25">
      <c r="A198">
        <v>34196</v>
      </c>
      <c r="B198" t="s">
        <v>761</v>
      </c>
      <c r="C198">
        <v>34196</v>
      </c>
      <c r="D198">
        <v>3200</v>
      </c>
      <c r="E198" t="s">
        <v>451</v>
      </c>
      <c r="F198">
        <v>20</v>
      </c>
      <c r="G198" t="s">
        <v>762</v>
      </c>
      <c r="H198" t="s">
        <v>122</v>
      </c>
      <c r="I198" t="s">
        <v>151</v>
      </c>
      <c r="J198" t="s">
        <v>177</v>
      </c>
      <c r="K198" t="s">
        <v>153</v>
      </c>
      <c r="L198" t="s">
        <v>154</v>
      </c>
      <c r="M198">
        <v>100219</v>
      </c>
      <c r="N198" t="s">
        <v>286</v>
      </c>
      <c r="O198" t="s">
        <v>181</v>
      </c>
      <c r="P198" t="s">
        <v>111</v>
      </c>
      <c r="Q198" t="s">
        <v>112</v>
      </c>
      <c r="R198" t="s">
        <v>157</v>
      </c>
    </row>
    <row r="199" spans="1:18" x14ac:dyDescent="0.25">
      <c r="A199">
        <v>34197</v>
      </c>
      <c r="B199" t="s">
        <v>763</v>
      </c>
      <c r="C199">
        <v>34197</v>
      </c>
      <c r="D199">
        <v>1105</v>
      </c>
      <c r="E199" t="s">
        <v>120</v>
      </c>
      <c r="F199">
        <v>30</v>
      </c>
      <c r="G199" t="s">
        <v>764</v>
      </c>
      <c r="H199" t="s">
        <v>122</v>
      </c>
      <c r="I199" t="s">
        <v>151</v>
      </c>
      <c r="J199" t="s">
        <v>177</v>
      </c>
      <c r="K199" t="s">
        <v>124</v>
      </c>
      <c r="L199" t="s">
        <v>125</v>
      </c>
      <c r="M199">
        <v>100004</v>
      </c>
      <c r="N199" t="s">
        <v>191</v>
      </c>
      <c r="O199" t="s">
        <v>181</v>
      </c>
      <c r="P199" t="s">
        <v>111</v>
      </c>
      <c r="Q199" t="s">
        <v>133</v>
      </c>
      <c r="R199" t="s">
        <v>157</v>
      </c>
    </row>
    <row r="200" spans="1:18" x14ac:dyDescent="0.25">
      <c r="A200">
        <v>34198</v>
      </c>
      <c r="B200" t="s">
        <v>766</v>
      </c>
      <c r="C200">
        <v>34198</v>
      </c>
      <c r="D200">
        <v>867</v>
      </c>
      <c r="E200" t="s">
        <v>148</v>
      </c>
      <c r="F200">
        <v>20</v>
      </c>
      <c r="G200" t="s">
        <v>767</v>
      </c>
      <c r="H200" t="s">
        <v>150</v>
      </c>
      <c r="I200" t="s">
        <v>218</v>
      </c>
      <c r="J200" t="s">
        <v>219</v>
      </c>
      <c r="K200" t="s">
        <v>541</v>
      </c>
      <c r="L200" t="s">
        <v>542</v>
      </c>
      <c r="M200">
        <v>100253</v>
      </c>
      <c r="N200" t="s">
        <v>222</v>
      </c>
      <c r="O200" t="s">
        <v>110</v>
      </c>
      <c r="P200" t="s">
        <v>111</v>
      </c>
      <c r="Q200" t="s">
        <v>112</v>
      </c>
      <c r="R200" t="s">
        <v>223</v>
      </c>
    </row>
    <row r="201" spans="1:18" x14ac:dyDescent="0.25">
      <c r="A201">
        <v>34199</v>
      </c>
      <c r="B201" t="s">
        <v>204</v>
      </c>
      <c r="C201">
        <v>34199</v>
      </c>
      <c r="D201">
        <v>2986</v>
      </c>
      <c r="E201" t="s">
        <v>204</v>
      </c>
      <c r="F201">
        <v>11</v>
      </c>
      <c r="G201" t="s">
        <v>771</v>
      </c>
      <c r="H201" t="s">
        <v>122</v>
      </c>
      <c r="I201" t="s">
        <v>106</v>
      </c>
      <c r="J201" t="s">
        <v>123</v>
      </c>
      <c r="K201" t="s">
        <v>107</v>
      </c>
      <c r="L201" t="s">
        <v>108</v>
      </c>
      <c r="M201">
        <v>100181</v>
      </c>
      <c r="N201" t="s">
        <v>126</v>
      </c>
      <c r="O201" t="s">
        <v>110</v>
      </c>
      <c r="P201" t="s">
        <v>111</v>
      </c>
      <c r="Q201" t="s">
        <v>112</v>
      </c>
      <c r="R201" t="s">
        <v>182</v>
      </c>
    </row>
    <row r="202" spans="1:18" x14ac:dyDescent="0.25">
      <c r="A202">
        <v>34200</v>
      </c>
      <c r="B202" t="s">
        <v>775</v>
      </c>
      <c r="C202">
        <v>34200</v>
      </c>
      <c r="D202">
        <v>2695</v>
      </c>
      <c r="E202" t="s">
        <v>164</v>
      </c>
      <c r="F202">
        <v>20</v>
      </c>
      <c r="G202" t="s">
        <v>776</v>
      </c>
      <c r="H202" t="s">
        <v>104</v>
      </c>
      <c r="I202" t="s">
        <v>105</v>
      </c>
      <c r="J202" t="s">
        <v>166</v>
      </c>
      <c r="K202" t="s">
        <v>167</v>
      </c>
      <c r="L202" t="s">
        <v>168</v>
      </c>
      <c r="M202">
        <v>100249</v>
      </c>
      <c r="N202" t="s">
        <v>169</v>
      </c>
      <c r="O202" t="s">
        <v>145</v>
      </c>
      <c r="P202" t="s">
        <v>111</v>
      </c>
      <c r="Q202" t="s">
        <v>112</v>
      </c>
      <c r="R202" t="s">
        <v>113</v>
      </c>
    </row>
    <row r="203" spans="1:18" x14ac:dyDescent="0.25">
      <c r="A203">
        <v>34201</v>
      </c>
      <c r="B203" t="s">
        <v>777</v>
      </c>
      <c r="C203">
        <v>34201</v>
      </c>
      <c r="D203">
        <v>1167</v>
      </c>
      <c r="E203" t="s">
        <v>120</v>
      </c>
      <c r="F203">
        <v>30</v>
      </c>
      <c r="G203" t="s">
        <v>778</v>
      </c>
      <c r="H203" t="s">
        <v>104</v>
      </c>
      <c r="I203" t="s">
        <v>105</v>
      </c>
      <c r="J203" t="s">
        <v>141</v>
      </c>
      <c r="K203" t="s">
        <v>142</v>
      </c>
      <c r="L203" t="s">
        <v>143</v>
      </c>
      <c r="M203">
        <v>100248</v>
      </c>
      <c r="N203" t="s">
        <v>200</v>
      </c>
      <c r="O203" t="s">
        <v>145</v>
      </c>
      <c r="P203" t="s">
        <v>111</v>
      </c>
      <c r="Q203" t="s">
        <v>133</v>
      </c>
      <c r="R203" t="s">
        <v>113</v>
      </c>
    </row>
    <row r="204" spans="1:18" x14ac:dyDescent="0.25">
      <c r="A204">
        <v>34202</v>
      </c>
      <c r="B204" t="s">
        <v>779</v>
      </c>
      <c r="C204">
        <v>34202</v>
      </c>
      <c r="D204">
        <v>2055</v>
      </c>
      <c r="E204" t="s">
        <v>148</v>
      </c>
      <c r="F204">
        <v>20</v>
      </c>
      <c r="G204" t="s">
        <v>780</v>
      </c>
      <c r="H204" t="s">
        <v>150</v>
      </c>
      <c r="I204" t="s">
        <v>218</v>
      </c>
      <c r="J204" t="s">
        <v>219</v>
      </c>
      <c r="K204" t="s">
        <v>433</v>
      </c>
      <c r="L204" t="s">
        <v>434</v>
      </c>
      <c r="M204">
        <v>100253</v>
      </c>
      <c r="N204" t="s">
        <v>222</v>
      </c>
      <c r="O204" t="s">
        <v>110</v>
      </c>
      <c r="P204" t="s">
        <v>111</v>
      </c>
      <c r="Q204" t="s">
        <v>112</v>
      </c>
      <c r="R204" t="s">
        <v>223</v>
      </c>
    </row>
    <row r="205" spans="1:18" x14ac:dyDescent="0.25">
      <c r="A205">
        <v>34203</v>
      </c>
      <c r="B205" t="s">
        <v>783</v>
      </c>
      <c r="C205">
        <v>34203</v>
      </c>
      <c r="D205">
        <v>899</v>
      </c>
      <c r="E205" t="s">
        <v>120</v>
      </c>
      <c r="F205">
        <v>30</v>
      </c>
      <c r="G205" t="s">
        <v>784</v>
      </c>
      <c r="H205" t="s">
        <v>122</v>
      </c>
      <c r="I205" t="s">
        <v>106</v>
      </c>
      <c r="J205" t="s">
        <v>123</v>
      </c>
      <c r="K205" t="s">
        <v>107</v>
      </c>
      <c r="L205" t="s">
        <v>108</v>
      </c>
      <c r="M205">
        <v>100181</v>
      </c>
      <c r="N205" t="s">
        <v>126</v>
      </c>
      <c r="O205" t="s">
        <v>110</v>
      </c>
      <c r="P205" t="s">
        <v>111</v>
      </c>
      <c r="Q205" t="s">
        <v>133</v>
      </c>
      <c r="R205" t="s">
        <v>182</v>
      </c>
    </row>
    <row r="206" spans="1:18" x14ac:dyDescent="0.25">
      <c r="A206">
        <v>34204</v>
      </c>
      <c r="B206" t="s">
        <v>787</v>
      </c>
      <c r="C206">
        <v>34204</v>
      </c>
      <c r="D206">
        <v>595</v>
      </c>
      <c r="E206" t="s">
        <v>148</v>
      </c>
      <c r="F206">
        <v>20</v>
      </c>
      <c r="G206" t="s">
        <v>788</v>
      </c>
      <c r="H206" t="s">
        <v>122</v>
      </c>
      <c r="I206" t="s">
        <v>151</v>
      </c>
      <c r="J206" t="s">
        <v>177</v>
      </c>
      <c r="K206" t="s">
        <v>178</v>
      </c>
      <c r="L206" t="s">
        <v>179</v>
      </c>
      <c r="M206">
        <v>100031</v>
      </c>
      <c r="N206" t="s">
        <v>180</v>
      </c>
      <c r="O206" t="s">
        <v>181</v>
      </c>
      <c r="P206" t="s">
        <v>111</v>
      </c>
      <c r="Q206" t="s">
        <v>112</v>
      </c>
      <c r="R206" t="s">
        <v>182</v>
      </c>
    </row>
    <row r="207" spans="1:18" x14ac:dyDescent="0.25">
      <c r="A207">
        <v>34205</v>
      </c>
      <c r="B207" t="s">
        <v>790</v>
      </c>
      <c r="C207">
        <v>34205</v>
      </c>
      <c r="D207">
        <v>1803</v>
      </c>
      <c r="E207" t="s">
        <v>451</v>
      </c>
      <c r="F207">
        <v>20</v>
      </c>
      <c r="G207" t="s">
        <v>791</v>
      </c>
      <c r="H207" t="s">
        <v>122</v>
      </c>
      <c r="I207" t="s">
        <v>151</v>
      </c>
      <c r="J207" t="s">
        <v>177</v>
      </c>
      <c r="K207" t="s">
        <v>153</v>
      </c>
      <c r="L207" t="s">
        <v>154</v>
      </c>
      <c r="M207">
        <v>100219</v>
      </c>
      <c r="N207" t="s">
        <v>286</v>
      </c>
      <c r="O207" t="s">
        <v>181</v>
      </c>
      <c r="P207" t="s">
        <v>111</v>
      </c>
      <c r="Q207" t="s">
        <v>133</v>
      </c>
      <c r="R207" t="s">
        <v>157</v>
      </c>
    </row>
    <row r="208" spans="1:18" x14ac:dyDescent="0.25">
      <c r="A208">
        <v>34206</v>
      </c>
      <c r="B208" t="s">
        <v>792</v>
      </c>
      <c r="C208">
        <v>34206</v>
      </c>
      <c r="D208">
        <v>597</v>
      </c>
      <c r="E208" t="s">
        <v>102</v>
      </c>
      <c r="F208">
        <v>20</v>
      </c>
      <c r="G208" t="s">
        <v>793</v>
      </c>
      <c r="H208" t="s">
        <v>104</v>
      </c>
      <c r="I208" t="s">
        <v>105</v>
      </c>
      <c r="J208" t="s">
        <v>141</v>
      </c>
      <c r="K208" t="s">
        <v>142</v>
      </c>
      <c r="L208" t="s">
        <v>143</v>
      </c>
      <c r="M208">
        <v>100248</v>
      </c>
      <c r="N208" t="s">
        <v>200</v>
      </c>
      <c r="O208" t="s">
        <v>145</v>
      </c>
      <c r="P208" t="s">
        <v>111</v>
      </c>
      <c r="Q208" t="s">
        <v>112</v>
      </c>
      <c r="R208" t="s">
        <v>113</v>
      </c>
    </row>
    <row r="209" spans="1:18" x14ac:dyDescent="0.25">
      <c r="A209">
        <v>34207</v>
      </c>
      <c r="B209" t="s">
        <v>794</v>
      </c>
      <c r="C209">
        <v>34207</v>
      </c>
      <c r="D209">
        <v>1094</v>
      </c>
      <c r="E209" t="s">
        <v>129</v>
      </c>
      <c r="F209">
        <v>20</v>
      </c>
      <c r="G209" t="s">
        <v>795</v>
      </c>
      <c r="H209" t="s">
        <v>122</v>
      </c>
      <c r="I209" t="s">
        <v>106</v>
      </c>
      <c r="J209" t="s">
        <v>123</v>
      </c>
      <c r="K209" t="s">
        <v>107</v>
      </c>
      <c r="L209" t="s">
        <v>108</v>
      </c>
      <c r="M209">
        <v>100181</v>
      </c>
      <c r="N209" t="s">
        <v>126</v>
      </c>
      <c r="O209" t="s">
        <v>110</v>
      </c>
      <c r="P209" t="s">
        <v>111</v>
      </c>
      <c r="Q209" t="s">
        <v>112</v>
      </c>
      <c r="R209" t="s">
        <v>182</v>
      </c>
    </row>
    <row r="210" spans="1:18" x14ac:dyDescent="0.25">
      <c r="A210">
        <v>34208</v>
      </c>
      <c r="B210" t="s">
        <v>796</v>
      </c>
      <c r="C210">
        <v>34208</v>
      </c>
      <c r="D210">
        <v>587</v>
      </c>
      <c r="E210" t="s">
        <v>148</v>
      </c>
      <c r="F210">
        <v>20</v>
      </c>
      <c r="G210" t="s">
        <v>797</v>
      </c>
      <c r="H210" t="s">
        <v>122</v>
      </c>
      <c r="I210" t="s">
        <v>151</v>
      </c>
      <c r="J210" t="s">
        <v>177</v>
      </c>
      <c r="K210" t="s">
        <v>178</v>
      </c>
      <c r="L210" t="s">
        <v>179</v>
      </c>
      <c r="M210">
        <v>100031</v>
      </c>
      <c r="N210" t="s">
        <v>180</v>
      </c>
      <c r="O210" t="s">
        <v>181</v>
      </c>
      <c r="P210" t="s">
        <v>111</v>
      </c>
      <c r="Q210" t="s">
        <v>133</v>
      </c>
      <c r="R210" t="s">
        <v>182</v>
      </c>
    </row>
    <row r="211" spans="1:18" x14ac:dyDescent="0.25">
      <c r="A211">
        <v>34209</v>
      </c>
      <c r="B211" t="s">
        <v>798</v>
      </c>
      <c r="C211">
        <v>34209</v>
      </c>
      <c r="D211">
        <v>2000</v>
      </c>
      <c r="E211" t="s">
        <v>102</v>
      </c>
      <c r="F211">
        <v>20</v>
      </c>
      <c r="G211" t="s">
        <v>799</v>
      </c>
      <c r="H211" t="s">
        <v>122</v>
      </c>
      <c r="I211" t="s">
        <v>106</v>
      </c>
      <c r="J211" t="s">
        <v>106</v>
      </c>
      <c r="K211" t="s">
        <v>131</v>
      </c>
      <c r="L211" t="s">
        <v>132</v>
      </c>
      <c r="M211">
        <v>100181</v>
      </c>
      <c r="N211" t="s">
        <v>126</v>
      </c>
      <c r="O211" t="s">
        <v>110</v>
      </c>
      <c r="P211" t="s">
        <v>111</v>
      </c>
      <c r="Q211" t="s">
        <v>112</v>
      </c>
      <c r="R211" t="s">
        <v>182</v>
      </c>
    </row>
    <row r="212" spans="1:18" x14ac:dyDescent="0.25">
      <c r="A212">
        <v>34210</v>
      </c>
      <c r="B212" t="s">
        <v>800</v>
      </c>
      <c r="C212">
        <v>34210</v>
      </c>
      <c r="D212">
        <v>1397</v>
      </c>
      <c r="E212" t="s">
        <v>148</v>
      </c>
      <c r="F212">
        <v>20</v>
      </c>
      <c r="G212" t="s">
        <v>801</v>
      </c>
      <c r="H212" t="s">
        <v>122</v>
      </c>
      <c r="I212" t="s">
        <v>151</v>
      </c>
      <c r="J212" t="s">
        <v>177</v>
      </c>
      <c r="K212" t="s">
        <v>178</v>
      </c>
      <c r="L212" t="s">
        <v>179</v>
      </c>
      <c r="M212">
        <v>100031</v>
      </c>
      <c r="N212" t="s">
        <v>180</v>
      </c>
      <c r="O212" t="s">
        <v>181</v>
      </c>
      <c r="P212" t="s">
        <v>111</v>
      </c>
      <c r="Q212" t="s">
        <v>112</v>
      </c>
      <c r="R212" t="s">
        <v>182</v>
      </c>
    </row>
    <row r="213" spans="1:18" x14ac:dyDescent="0.25">
      <c r="A213">
        <v>34211</v>
      </c>
      <c r="B213" t="s">
        <v>803</v>
      </c>
      <c r="C213">
        <v>34211</v>
      </c>
      <c r="D213">
        <v>471</v>
      </c>
      <c r="E213" t="s">
        <v>164</v>
      </c>
      <c r="F213">
        <v>12</v>
      </c>
      <c r="G213" t="s">
        <v>804</v>
      </c>
      <c r="H213" t="s">
        <v>104</v>
      </c>
      <c r="I213" t="s">
        <v>105</v>
      </c>
      <c r="J213" t="s">
        <v>166</v>
      </c>
      <c r="K213" t="s">
        <v>167</v>
      </c>
      <c r="L213" t="s">
        <v>168</v>
      </c>
      <c r="M213">
        <v>100249</v>
      </c>
      <c r="N213" t="s">
        <v>169</v>
      </c>
      <c r="O213" t="s">
        <v>145</v>
      </c>
      <c r="P213" t="s">
        <v>111</v>
      </c>
      <c r="Q213" t="s">
        <v>112</v>
      </c>
      <c r="R213" t="s">
        <v>113</v>
      </c>
    </row>
    <row r="214" spans="1:18" x14ac:dyDescent="0.25">
      <c r="A214">
        <v>34212</v>
      </c>
      <c r="B214" t="s">
        <v>805</v>
      </c>
      <c r="C214">
        <v>34212</v>
      </c>
      <c r="D214">
        <v>286</v>
      </c>
      <c r="E214" t="s">
        <v>451</v>
      </c>
      <c r="F214">
        <v>20</v>
      </c>
      <c r="G214" t="s">
        <v>806</v>
      </c>
      <c r="H214" t="s">
        <v>122</v>
      </c>
      <c r="I214" t="s">
        <v>151</v>
      </c>
      <c r="J214" t="s">
        <v>177</v>
      </c>
      <c r="K214" t="s">
        <v>153</v>
      </c>
      <c r="L214" t="s">
        <v>154</v>
      </c>
      <c r="M214">
        <v>100219</v>
      </c>
      <c r="N214" t="s">
        <v>286</v>
      </c>
      <c r="O214" t="s">
        <v>181</v>
      </c>
      <c r="P214" t="s">
        <v>111</v>
      </c>
      <c r="Q214" t="s">
        <v>133</v>
      </c>
      <c r="R214" t="s">
        <v>157</v>
      </c>
    </row>
    <row r="215" spans="1:18" x14ac:dyDescent="0.25">
      <c r="A215">
        <v>34213</v>
      </c>
      <c r="B215" t="s">
        <v>807</v>
      </c>
      <c r="C215">
        <v>34213</v>
      </c>
      <c r="D215">
        <v>3001</v>
      </c>
      <c r="E215" t="s">
        <v>148</v>
      </c>
      <c r="F215">
        <v>20</v>
      </c>
      <c r="G215" t="s">
        <v>808</v>
      </c>
      <c r="H215" t="s">
        <v>122</v>
      </c>
      <c r="I215" t="s">
        <v>229</v>
      </c>
      <c r="J215" t="s">
        <v>123</v>
      </c>
      <c r="K215" t="s">
        <v>124</v>
      </c>
      <c r="L215" t="s">
        <v>125</v>
      </c>
      <c r="M215">
        <v>100259</v>
      </c>
      <c r="N215" t="s">
        <v>232</v>
      </c>
      <c r="O215" t="s">
        <v>110</v>
      </c>
      <c r="P215" t="s">
        <v>111</v>
      </c>
      <c r="Q215" t="s">
        <v>112</v>
      </c>
      <c r="R215" t="s">
        <v>223</v>
      </c>
    </row>
    <row r="216" spans="1:18" x14ac:dyDescent="0.25">
      <c r="A216">
        <v>34214</v>
      </c>
      <c r="B216" t="s">
        <v>812</v>
      </c>
      <c r="C216">
        <v>34214</v>
      </c>
      <c r="D216">
        <v>1011</v>
      </c>
      <c r="E216" t="s">
        <v>102</v>
      </c>
      <c r="F216">
        <v>20</v>
      </c>
      <c r="G216" t="s">
        <v>813</v>
      </c>
      <c r="H216" t="s">
        <v>104</v>
      </c>
      <c r="I216" t="s">
        <v>105</v>
      </c>
      <c r="J216" t="s">
        <v>106</v>
      </c>
      <c r="K216" t="s">
        <v>208</v>
      </c>
      <c r="L216" t="s">
        <v>209</v>
      </c>
      <c r="M216">
        <v>100258</v>
      </c>
      <c r="N216" t="s">
        <v>109</v>
      </c>
      <c r="O216" t="s">
        <v>145</v>
      </c>
      <c r="P216" t="s">
        <v>111</v>
      </c>
      <c r="Q216" t="s">
        <v>133</v>
      </c>
      <c r="R216" t="s">
        <v>113</v>
      </c>
    </row>
    <row r="217" spans="1:18" x14ac:dyDescent="0.25">
      <c r="A217">
        <v>34215</v>
      </c>
      <c r="B217" t="s">
        <v>814</v>
      </c>
      <c r="C217">
        <v>34215</v>
      </c>
      <c r="D217">
        <v>297</v>
      </c>
      <c r="E217" t="s">
        <v>148</v>
      </c>
      <c r="F217">
        <v>20</v>
      </c>
      <c r="G217" t="s">
        <v>815</v>
      </c>
      <c r="H217" t="s">
        <v>122</v>
      </c>
      <c r="I217" t="s">
        <v>151</v>
      </c>
      <c r="J217" t="s">
        <v>177</v>
      </c>
      <c r="K217" t="s">
        <v>178</v>
      </c>
      <c r="L217" t="s">
        <v>179</v>
      </c>
      <c r="M217">
        <v>100031</v>
      </c>
      <c r="N217" t="s">
        <v>180</v>
      </c>
      <c r="O217" t="s">
        <v>181</v>
      </c>
      <c r="P217" t="s">
        <v>111</v>
      </c>
      <c r="Q217" t="s">
        <v>112</v>
      </c>
      <c r="R217" t="s">
        <v>182</v>
      </c>
    </row>
    <row r="218" spans="1:18" x14ac:dyDescent="0.25">
      <c r="A218">
        <v>34216</v>
      </c>
      <c r="B218" t="s">
        <v>816</v>
      </c>
      <c r="C218">
        <v>34216</v>
      </c>
      <c r="D218">
        <v>368</v>
      </c>
      <c r="E218" t="s">
        <v>164</v>
      </c>
      <c r="F218">
        <v>20</v>
      </c>
      <c r="G218" t="s">
        <v>817</v>
      </c>
      <c r="H218" t="s">
        <v>104</v>
      </c>
      <c r="I218" t="s">
        <v>105</v>
      </c>
      <c r="J218" t="s">
        <v>166</v>
      </c>
      <c r="K218" t="s">
        <v>167</v>
      </c>
      <c r="L218" t="s">
        <v>168</v>
      </c>
      <c r="M218">
        <v>100249</v>
      </c>
      <c r="N218" t="s">
        <v>169</v>
      </c>
      <c r="O218" t="s">
        <v>110</v>
      </c>
      <c r="P218" t="s">
        <v>111</v>
      </c>
      <c r="Q218" t="s">
        <v>133</v>
      </c>
      <c r="R218" t="s">
        <v>113</v>
      </c>
    </row>
    <row r="219" spans="1:18" x14ac:dyDescent="0.25">
      <c r="A219">
        <v>34217</v>
      </c>
      <c r="B219" t="s">
        <v>818</v>
      </c>
      <c r="C219">
        <v>34217</v>
      </c>
      <c r="D219">
        <v>884</v>
      </c>
      <c r="E219" t="s">
        <v>148</v>
      </c>
      <c r="F219">
        <v>20</v>
      </c>
      <c r="G219" t="s">
        <v>819</v>
      </c>
      <c r="H219" t="s">
        <v>150</v>
      </c>
      <c r="I219" t="s">
        <v>218</v>
      </c>
      <c r="J219" t="s">
        <v>219</v>
      </c>
      <c r="K219" t="s">
        <v>194</v>
      </c>
      <c r="L219" t="s">
        <v>195</v>
      </c>
      <c r="M219">
        <v>100253</v>
      </c>
      <c r="N219" t="s">
        <v>222</v>
      </c>
      <c r="O219" t="s">
        <v>110</v>
      </c>
      <c r="P219" t="s">
        <v>111</v>
      </c>
      <c r="Q219" t="s">
        <v>112</v>
      </c>
      <c r="R219" t="s">
        <v>223</v>
      </c>
    </row>
    <row r="220" spans="1:18" x14ac:dyDescent="0.25">
      <c r="A220">
        <v>34218</v>
      </c>
      <c r="B220" t="s">
        <v>822</v>
      </c>
      <c r="C220">
        <v>34218</v>
      </c>
      <c r="D220">
        <v>1994</v>
      </c>
      <c r="E220" t="s">
        <v>120</v>
      </c>
      <c r="F220">
        <v>30</v>
      </c>
      <c r="G220" t="s">
        <v>823</v>
      </c>
      <c r="H220" t="s">
        <v>104</v>
      </c>
      <c r="I220" t="s">
        <v>105</v>
      </c>
      <c r="J220" t="s">
        <v>141</v>
      </c>
      <c r="K220" t="s">
        <v>142</v>
      </c>
      <c r="L220" t="s">
        <v>143</v>
      </c>
      <c r="M220">
        <v>100248</v>
      </c>
      <c r="N220" t="s">
        <v>200</v>
      </c>
      <c r="O220" t="s">
        <v>145</v>
      </c>
      <c r="P220" t="s">
        <v>111</v>
      </c>
      <c r="Q220" t="s">
        <v>133</v>
      </c>
      <c r="R220" t="s">
        <v>113</v>
      </c>
    </row>
    <row r="221" spans="1:18" x14ac:dyDescent="0.25">
      <c r="A221">
        <v>34219</v>
      </c>
      <c r="B221" t="s">
        <v>824</v>
      </c>
      <c r="C221">
        <v>34219</v>
      </c>
      <c r="D221">
        <v>1660</v>
      </c>
      <c r="E221" t="s">
        <v>120</v>
      </c>
      <c r="F221">
        <v>30</v>
      </c>
      <c r="G221" t="s">
        <v>825</v>
      </c>
      <c r="H221" t="s">
        <v>104</v>
      </c>
      <c r="I221" t="s">
        <v>105</v>
      </c>
      <c r="J221" t="s">
        <v>261</v>
      </c>
      <c r="K221" t="s">
        <v>142</v>
      </c>
      <c r="L221" t="s">
        <v>143</v>
      </c>
      <c r="M221">
        <v>100257</v>
      </c>
      <c r="N221" t="s">
        <v>144</v>
      </c>
      <c r="O221" t="s">
        <v>145</v>
      </c>
      <c r="P221" t="s">
        <v>111</v>
      </c>
      <c r="Q221" t="s">
        <v>133</v>
      </c>
      <c r="R221" t="s">
        <v>113</v>
      </c>
    </row>
    <row r="222" spans="1:18" x14ac:dyDescent="0.25">
      <c r="A222">
        <v>34220</v>
      </c>
      <c r="B222" t="s">
        <v>826</v>
      </c>
      <c r="C222">
        <v>34220</v>
      </c>
      <c r="D222">
        <v>1599</v>
      </c>
      <c r="E222" t="s">
        <v>451</v>
      </c>
      <c r="F222">
        <v>20</v>
      </c>
      <c r="G222" t="s">
        <v>827</v>
      </c>
      <c r="H222" t="s">
        <v>122</v>
      </c>
      <c r="I222" t="s">
        <v>151</v>
      </c>
      <c r="J222" t="s">
        <v>177</v>
      </c>
      <c r="K222" t="s">
        <v>153</v>
      </c>
      <c r="L222" t="s">
        <v>154</v>
      </c>
      <c r="M222">
        <v>100219</v>
      </c>
      <c r="N222" t="s">
        <v>286</v>
      </c>
      <c r="O222" t="s">
        <v>181</v>
      </c>
      <c r="P222" t="s">
        <v>111</v>
      </c>
      <c r="Q222" t="s">
        <v>112</v>
      </c>
      <c r="R222" t="s">
        <v>157</v>
      </c>
    </row>
    <row r="223" spans="1:18" x14ac:dyDescent="0.25">
      <c r="A223">
        <v>34221</v>
      </c>
      <c r="B223" t="s">
        <v>828</v>
      </c>
      <c r="C223">
        <v>34221</v>
      </c>
      <c r="D223">
        <v>3132</v>
      </c>
      <c r="E223" t="s">
        <v>148</v>
      </c>
      <c r="F223">
        <v>20</v>
      </c>
      <c r="G223" t="s">
        <v>829</v>
      </c>
      <c r="H223" t="s">
        <v>122</v>
      </c>
      <c r="I223" t="s">
        <v>151</v>
      </c>
      <c r="J223" t="s">
        <v>177</v>
      </c>
      <c r="K223" t="s">
        <v>178</v>
      </c>
      <c r="L223" t="s">
        <v>179</v>
      </c>
      <c r="M223">
        <v>100031</v>
      </c>
      <c r="N223" t="s">
        <v>180</v>
      </c>
      <c r="O223" t="s">
        <v>181</v>
      </c>
      <c r="P223" t="s">
        <v>111</v>
      </c>
      <c r="Q223" t="s">
        <v>133</v>
      </c>
      <c r="R223" t="s">
        <v>182</v>
      </c>
    </row>
    <row r="224" spans="1:18" x14ac:dyDescent="0.25">
      <c r="A224">
        <v>34222</v>
      </c>
      <c r="B224" t="s">
        <v>830</v>
      </c>
      <c r="C224">
        <v>34222</v>
      </c>
      <c r="D224">
        <v>270</v>
      </c>
      <c r="E224" t="s">
        <v>148</v>
      </c>
      <c r="F224">
        <v>20</v>
      </c>
      <c r="G224" t="s">
        <v>831</v>
      </c>
      <c r="H224" t="s">
        <v>122</v>
      </c>
      <c r="I224" t="s">
        <v>151</v>
      </c>
      <c r="J224" t="s">
        <v>177</v>
      </c>
      <c r="K224" t="s">
        <v>178</v>
      </c>
      <c r="L224" t="s">
        <v>179</v>
      </c>
      <c r="M224">
        <v>100031</v>
      </c>
      <c r="N224" t="s">
        <v>180</v>
      </c>
      <c r="O224" t="s">
        <v>181</v>
      </c>
      <c r="P224" t="s">
        <v>111</v>
      </c>
      <c r="Q224" t="s">
        <v>112</v>
      </c>
      <c r="R224" t="s">
        <v>182</v>
      </c>
    </row>
    <row r="225" spans="1:18" x14ac:dyDescent="0.25">
      <c r="A225">
        <v>34223</v>
      </c>
      <c r="B225" t="s">
        <v>832</v>
      </c>
      <c r="C225">
        <v>34223</v>
      </c>
      <c r="D225">
        <v>650</v>
      </c>
      <c r="E225" t="s">
        <v>102</v>
      </c>
      <c r="F225">
        <v>20</v>
      </c>
      <c r="G225" t="s">
        <v>833</v>
      </c>
      <c r="H225" t="s">
        <v>104</v>
      </c>
      <c r="I225" t="s">
        <v>105</v>
      </c>
      <c r="J225" t="s">
        <v>106</v>
      </c>
      <c r="K225" t="s">
        <v>208</v>
      </c>
      <c r="L225" t="s">
        <v>209</v>
      </c>
      <c r="M225">
        <v>100258</v>
      </c>
      <c r="N225" t="s">
        <v>109</v>
      </c>
      <c r="O225" t="s">
        <v>110</v>
      </c>
      <c r="P225" t="s">
        <v>111</v>
      </c>
      <c r="Q225" t="s">
        <v>133</v>
      </c>
      <c r="R225" t="s">
        <v>113</v>
      </c>
    </row>
    <row r="226" spans="1:18" x14ac:dyDescent="0.25">
      <c r="A226">
        <v>34224</v>
      </c>
      <c r="B226" t="s">
        <v>834</v>
      </c>
      <c r="C226">
        <v>34224</v>
      </c>
      <c r="D226">
        <v>1300</v>
      </c>
      <c r="E226" t="s">
        <v>102</v>
      </c>
      <c r="F226">
        <v>20</v>
      </c>
      <c r="G226" t="s">
        <v>835</v>
      </c>
      <c r="H226" t="s">
        <v>104</v>
      </c>
      <c r="I226" t="s">
        <v>105</v>
      </c>
      <c r="J226" t="s">
        <v>106</v>
      </c>
      <c r="K226" t="s">
        <v>107</v>
      </c>
      <c r="L226" t="s">
        <v>108</v>
      </c>
      <c r="M226">
        <v>100258</v>
      </c>
      <c r="N226" t="s">
        <v>109</v>
      </c>
      <c r="O226" t="s">
        <v>110</v>
      </c>
      <c r="P226" t="s">
        <v>111</v>
      </c>
      <c r="Q226" t="s">
        <v>112</v>
      </c>
      <c r="R226" t="s">
        <v>113</v>
      </c>
    </row>
    <row r="227" spans="1:18" x14ac:dyDescent="0.25">
      <c r="A227">
        <v>34225</v>
      </c>
      <c r="B227" t="s">
        <v>836</v>
      </c>
      <c r="C227">
        <v>34225</v>
      </c>
      <c r="D227">
        <v>2816</v>
      </c>
      <c r="E227" t="s">
        <v>102</v>
      </c>
      <c r="F227">
        <v>20</v>
      </c>
      <c r="G227" t="s">
        <v>837</v>
      </c>
      <c r="H227" t="s">
        <v>104</v>
      </c>
      <c r="I227" t="s">
        <v>105</v>
      </c>
      <c r="J227" t="s">
        <v>141</v>
      </c>
      <c r="K227" t="s">
        <v>142</v>
      </c>
      <c r="L227" t="s">
        <v>143</v>
      </c>
      <c r="M227">
        <v>100248</v>
      </c>
      <c r="N227" t="s">
        <v>200</v>
      </c>
      <c r="O227" t="s">
        <v>145</v>
      </c>
      <c r="P227" t="s">
        <v>111</v>
      </c>
      <c r="Q227" t="s">
        <v>112</v>
      </c>
      <c r="R227" t="s">
        <v>113</v>
      </c>
    </row>
    <row r="228" spans="1:18" x14ac:dyDescent="0.25">
      <c r="A228">
        <v>34226</v>
      </c>
      <c r="B228" t="s">
        <v>838</v>
      </c>
      <c r="C228">
        <v>34226</v>
      </c>
      <c r="D228">
        <v>3009</v>
      </c>
      <c r="E228" t="s">
        <v>102</v>
      </c>
      <c r="F228">
        <v>20</v>
      </c>
      <c r="G228" t="s">
        <v>839</v>
      </c>
      <c r="H228" t="s">
        <v>104</v>
      </c>
      <c r="I228" t="s">
        <v>105</v>
      </c>
      <c r="J228" t="s">
        <v>141</v>
      </c>
      <c r="K228" t="s">
        <v>142</v>
      </c>
      <c r="L228" t="s">
        <v>143</v>
      </c>
      <c r="M228">
        <v>100248</v>
      </c>
      <c r="N228" t="s">
        <v>200</v>
      </c>
      <c r="O228" t="s">
        <v>145</v>
      </c>
      <c r="P228" t="s">
        <v>111</v>
      </c>
      <c r="Q228" t="s">
        <v>112</v>
      </c>
      <c r="R228" t="s">
        <v>113</v>
      </c>
    </row>
    <row r="229" spans="1:18" x14ac:dyDescent="0.25">
      <c r="A229">
        <v>34227</v>
      </c>
      <c r="B229" t="s">
        <v>841</v>
      </c>
      <c r="C229">
        <v>34227</v>
      </c>
      <c r="D229">
        <v>627</v>
      </c>
      <c r="E229" t="s">
        <v>148</v>
      </c>
      <c r="F229">
        <v>20</v>
      </c>
      <c r="G229" t="s">
        <v>842</v>
      </c>
      <c r="H229" t="s">
        <v>150</v>
      </c>
      <c r="I229" t="s">
        <v>218</v>
      </c>
      <c r="J229" t="s">
        <v>219</v>
      </c>
      <c r="K229" t="s">
        <v>220</v>
      </c>
      <c r="L229" t="s">
        <v>221</v>
      </c>
      <c r="M229">
        <v>100253</v>
      </c>
      <c r="N229" t="s">
        <v>222</v>
      </c>
      <c r="O229" t="s">
        <v>110</v>
      </c>
      <c r="P229" t="s">
        <v>111</v>
      </c>
      <c r="Q229" t="s">
        <v>133</v>
      </c>
      <c r="R229" t="s">
        <v>223</v>
      </c>
    </row>
    <row r="230" spans="1:18" x14ac:dyDescent="0.25">
      <c r="A230">
        <v>34228</v>
      </c>
      <c r="B230" t="s">
        <v>844</v>
      </c>
      <c r="C230">
        <v>34228</v>
      </c>
      <c r="D230">
        <v>2236</v>
      </c>
      <c r="E230" t="s">
        <v>120</v>
      </c>
      <c r="F230">
        <v>30</v>
      </c>
      <c r="G230" t="s">
        <v>845</v>
      </c>
      <c r="H230" t="s">
        <v>104</v>
      </c>
      <c r="I230" t="s">
        <v>105</v>
      </c>
      <c r="J230" t="s">
        <v>261</v>
      </c>
      <c r="K230" t="s">
        <v>142</v>
      </c>
      <c r="L230" t="s">
        <v>143</v>
      </c>
      <c r="M230">
        <v>100257</v>
      </c>
      <c r="N230" t="s">
        <v>144</v>
      </c>
      <c r="O230" t="s">
        <v>145</v>
      </c>
      <c r="P230" t="s">
        <v>111</v>
      </c>
      <c r="Q230" t="s">
        <v>133</v>
      </c>
      <c r="R230" t="s">
        <v>113</v>
      </c>
    </row>
    <row r="231" spans="1:18" x14ac:dyDescent="0.25">
      <c r="A231">
        <v>34229</v>
      </c>
      <c r="B231" t="s">
        <v>846</v>
      </c>
      <c r="C231">
        <v>34229</v>
      </c>
      <c r="D231">
        <v>5672</v>
      </c>
      <c r="E231" t="s">
        <v>120</v>
      </c>
      <c r="F231">
        <v>30</v>
      </c>
      <c r="G231" t="s">
        <v>847</v>
      </c>
      <c r="H231" t="s">
        <v>104</v>
      </c>
      <c r="I231" t="s">
        <v>105</v>
      </c>
      <c r="J231" t="s">
        <v>261</v>
      </c>
      <c r="K231" t="s">
        <v>142</v>
      </c>
      <c r="L231" t="s">
        <v>143</v>
      </c>
      <c r="M231">
        <v>100257</v>
      </c>
      <c r="N231" t="s">
        <v>144</v>
      </c>
      <c r="O231" t="s">
        <v>145</v>
      </c>
      <c r="P231" t="s">
        <v>111</v>
      </c>
      <c r="Q231" t="s">
        <v>133</v>
      </c>
      <c r="R231" t="s">
        <v>113</v>
      </c>
    </row>
    <row r="232" spans="1:18" x14ac:dyDescent="0.25">
      <c r="A232">
        <v>34230</v>
      </c>
      <c r="B232" t="s">
        <v>848</v>
      </c>
      <c r="C232">
        <v>34230</v>
      </c>
      <c r="D232">
        <v>2403</v>
      </c>
      <c r="E232" t="s">
        <v>451</v>
      </c>
      <c r="F232">
        <v>20</v>
      </c>
      <c r="G232" t="s">
        <v>849</v>
      </c>
      <c r="H232" t="s">
        <v>122</v>
      </c>
      <c r="I232" t="s">
        <v>151</v>
      </c>
      <c r="J232" t="s">
        <v>177</v>
      </c>
      <c r="K232" t="s">
        <v>153</v>
      </c>
      <c r="L232" t="s">
        <v>154</v>
      </c>
      <c r="M232">
        <v>100219</v>
      </c>
      <c r="N232" t="s">
        <v>286</v>
      </c>
      <c r="O232" t="s">
        <v>181</v>
      </c>
      <c r="P232" t="s">
        <v>111</v>
      </c>
      <c r="Q232" t="s">
        <v>112</v>
      </c>
      <c r="R232" t="s">
        <v>157</v>
      </c>
    </row>
    <row r="233" spans="1:18" x14ac:dyDescent="0.25">
      <c r="A233">
        <v>34231</v>
      </c>
      <c r="B233" t="s">
        <v>850</v>
      </c>
      <c r="C233">
        <v>34231</v>
      </c>
      <c r="D233">
        <v>351</v>
      </c>
      <c r="E233" t="s">
        <v>451</v>
      </c>
      <c r="F233">
        <v>20</v>
      </c>
      <c r="G233" t="s">
        <v>851</v>
      </c>
      <c r="H233" t="s">
        <v>122</v>
      </c>
      <c r="I233" t="s">
        <v>151</v>
      </c>
      <c r="J233" t="s">
        <v>166</v>
      </c>
      <c r="K233" t="s">
        <v>153</v>
      </c>
      <c r="L233" t="s">
        <v>154</v>
      </c>
      <c r="M233">
        <v>100219</v>
      </c>
      <c r="N233" t="s">
        <v>286</v>
      </c>
      <c r="O233" t="s">
        <v>181</v>
      </c>
      <c r="P233" t="s">
        <v>111</v>
      </c>
      <c r="Q233" t="s">
        <v>112</v>
      </c>
      <c r="R233" t="s">
        <v>157</v>
      </c>
    </row>
    <row r="234" spans="1:18" x14ac:dyDescent="0.25">
      <c r="A234">
        <v>34232</v>
      </c>
      <c r="B234" t="s">
        <v>852</v>
      </c>
      <c r="C234">
        <v>34232</v>
      </c>
      <c r="D234">
        <v>3970</v>
      </c>
      <c r="E234" t="s">
        <v>120</v>
      </c>
      <c r="F234">
        <v>30</v>
      </c>
      <c r="G234" t="s">
        <v>853</v>
      </c>
      <c r="H234" t="s">
        <v>104</v>
      </c>
      <c r="I234" t="s">
        <v>105</v>
      </c>
      <c r="J234" t="s">
        <v>261</v>
      </c>
      <c r="K234" t="s">
        <v>142</v>
      </c>
      <c r="L234" t="s">
        <v>143</v>
      </c>
      <c r="M234">
        <v>100257</v>
      </c>
      <c r="N234" t="s">
        <v>144</v>
      </c>
      <c r="O234" t="s">
        <v>145</v>
      </c>
      <c r="P234" t="s">
        <v>111</v>
      </c>
      <c r="Q234" t="s">
        <v>133</v>
      </c>
      <c r="R234" t="s">
        <v>113</v>
      </c>
    </row>
    <row r="235" spans="1:18" x14ac:dyDescent="0.25">
      <c r="A235">
        <v>34233</v>
      </c>
      <c r="B235" t="s">
        <v>854</v>
      </c>
      <c r="C235">
        <v>34233</v>
      </c>
      <c r="D235">
        <v>2297</v>
      </c>
      <c r="E235" t="s">
        <v>120</v>
      </c>
      <c r="F235">
        <v>30</v>
      </c>
      <c r="G235" t="s">
        <v>855</v>
      </c>
      <c r="H235" t="s">
        <v>122</v>
      </c>
      <c r="I235" t="s">
        <v>151</v>
      </c>
      <c r="J235" t="s">
        <v>166</v>
      </c>
      <c r="K235" t="s">
        <v>153</v>
      </c>
      <c r="L235" t="s">
        <v>154</v>
      </c>
      <c r="M235">
        <v>100219</v>
      </c>
      <c r="N235" t="s">
        <v>286</v>
      </c>
      <c r="O235" t="s">
        <v>181</v>
      </c>
      <c r="P235" t="s">
        <v>111</v>
      </c>
      <c r="Q235" t="s">
        <v>133</v>
      </c>
      <c r="R235" t="s">
        <v>157</v>
      </c>
    </row>
    <row r="236" spans="1:18" x14ac:dyDescent="0.25">
      <c r="A236">
        <v>34234</v>
      </c>
      <c r="B236" t="s">
        <v>856</v>
      </c>
      <c r="C236">
        <v>34234</v>
      </c>
      <c r="D236">
        <v>909</v>
      </c>
      <c r="E236" t="s">
        <v>120</v>
      </c>
      <c r="F236">
        <v>30</v>
      </c>
      <c r="G236" t="s">
        <v>857</v>
      </c>
      <c r="H236" t="s">
        <v>104</v>
      </c>
      <c r="I236" t="s">
        <v>105</v>
      </c>
      <c r="J236" t="s">
        <v>106</v>
      </c>
      <c r="K236" t="s">
        <v>208</v>
      </c>
      <c r="L236" t="s">
        <v>209</v>
      </c>
      <c r="M236">
        <v>100258</v>
      </c>
      <c r="N236" t="s">
        <v>109</v>
      </c>
      <c r="O236" t="s">
        <v>110</v>
      </c>
      <c r="P236" t="s">
        <v>111</v>
      </c>
      <c r="Q236" t="s">
        <v>112</v>
      </c>
      <c r="R236" t="s">
        <v>113</v>
      </c>
    </row>
    <row r="237" spans="1:18" x14ac:dyDescent="0.25">
      <c r="A237">
        <v>34235</v>
      </c>
      <c r="B237" t="s">
        <v>858</v>
      </c>
      <c r="C237">
        <v>34235</v>
      </c>
      <c r="D237">
        <v>5267</v>
      </c>
      <c r="E237" t="s">
        <v>164</v>
      </c>
      <c r="F237">
        <v>20</v>
      </c>
      <c r="G237" t="s">
        <v>859</v>
      </c>
      <c r="H237" t="s">
        <v>104</v>
      </c>
      <c r="I237" t="s">
        <v>105</v>
      </c>
      <c r="J237" t="s">
        <v>166</v>
      </c>
      <c r="K237" t="s">
        <v>142</v>
      </c>
      <c r="L237" t="s">
        <v>143</v>
      </c>
      <c r="M237">
        <v>100256</v>
      </c>
      <c r="N237" t="s">
        <v>313</v>
      </c>
      <c r="O237" t="s">
        <v>110</v>
      </c>
      <c r="P237" t="s">
        <v>111</v>
      </c>
      <c r="Q237" t="s">
        <v>133</v>
      </c>
      <c r="R237" t="s">
        <v>157</v>
      </c>
    </row>
    <row r="238" spans="1:18" x14ac:dyDescent="0.25">
      <c r="A238">
        <v>34236</v>
      </c>
      <c r="B238" t="s">
        <v>860</v>
      </c>
      <c r="C238">
        <v>34236</v>
      </c>
      <c r="D238">
        <v>2492</v>
      </c>
      <c r="E238" t="s">
        <v>148</v>
      </c>
      <c r="F238">
        <v>20</v>
      </c>
      <c r="G238" t="s">
        <v>861</v>
      </c>
      <c r="H238" t="s">
        <v>150</v>
      </c>
      <c r="I238" t="s">
        <v>151</v>
      </c>
      <c r="J238" t="s">
        <v>152</v>
      </c>
      <c r="K238" t="s">
        <v>153</v>
      </c>
      <c r="L238" t="s">
        <v>154</v>
      </c>
      <c r="M238">
        <v>100235</v>
      </c>
      <c r="N238" t="s">
        <v>196</v>
      </c>
      <c r="O238" t="s">
        <v>110</v>
      </c>
      <c r="P238" t="s">
        <v>111</v>
      </c>
      <c r="Q238" t="s">
        <v>133</v>
      </c>
      <c r="R238" t="s">
        <v>182</v>
      </c>
    </row>
    <row r="239" spans="1:18" x14ac:dyDescent="0.25">
      <c r="A239">
        <v>34237</v>
      </c>
      <c r="B239" t="s">
        <v>862</v>
      </c>
      <c r="C239">
        <v>34237</v>
      </c>
      <c r="D239">
        <v>1694</v>
      </c>
      <c r="E239" t="s">
        <v>120</v>
      </c>
      <c r="F239">
        <v>30</v>
      </c>
      <c r="G239" t="s">
        <v>863</v>
      </c>
      <c r="H239" t="s">
        <v>104</v>
      </c>
      <c r="I239" t="s">
        <v>105</v>
      </c>
      <c r="J239" t="s">
        <v>106</v>
      </c>
      <c r="K239" t="s">
        <v>208</v>
      </c>
      <c r="L239" t="s">
        <v>209</v>
      </c>
      <c r="M239">
        <v>100258</v>
      </c>
      <c r="N239" t="s">
        <v>109</v>
      </c>
      <c r="O239" t="s">
        <v>145</v>
      </c>
      <c r="P239" t="s">
        <v>111</v>
      </c>
      <c r="Q239" t="s">
        <v>133</v>
      </c>
      <c r="R239" t="s">
        <v>113</v>
      </c>
    </row>
    <row r="240" spans="1:18" x14ac:dyDescent="0.25">
      <c r="A240">
        <v>34238</v>
      </c>
      <c r="B240" t="s">
        <v>865</v>
      </c>
      <c r="C240">
        <v>34238</v>
      </c>
      <c r="D240">
        <v>1535</v>
      </c>
      <c r="E240" t="s">
        <v>148</v>
      </c>
      <c r="F240">
        <v>20</v>
      </c>
      <c r="G240" t="s">
        <v>866</v>
      </c>
      <c r="H240" t="s">
        <v>150</v>
      </c>
      <c r="I240" t="s">
        <v>151</v>
      </c>
      <c r="J240" t="s">
        <v>152</v>
      </c>
      <c r="K240" t="s">
        <v>153</v>
      </c>
      <c r="L240" t="s">
        <v>154</v>
      </c>
      <c r="M240">
        <v>100235</v>
      </c>
      <c r="N240" t="s">
        <v>196</v>
      </c>
      <c r="O240" t="s">
        <v>110</v>
      </c>
      <c r="P240" t="s">
        <v>111</v>
      </c>
      <c r="Q240" t="s">
        <v>133</v>
      </c>
      <c r="R240" t="s">
        <v>182</v>
      </c>
    </row>
    <row r="241" spans="1:18" x14ac:dyDescent="0.25">
      <c r="A241">
        <v>34239</v>
      </c>
      <c r="B241" t="s">
        <v>867</v>
      </c>
      <c r="C241">
        <v>34239</v>
      </c>
      <c r="D241">
        <v>1967</v>
      </c>
      <c r="E241" t="s">
        <v>148</v>
      </c>
      <c r="F241">
        <v>20</v>
      </c>
      <c r="G241" t="s">
        <v>868</v>
      </c>
      <c r="H241" t="s">
        <v>122</v>
      </c>
      <c r="I241" t="s">
        <v>151</v>
      </c>
      <c r="J241" t="s">
        <v>177</v>
      </c>
      <c r="K241" t="s">
        <v>178</v>
      </c>
      <c r="L241" t="s">
        <v>179</v>
      </c>
      <c r="M241">
        <v>100031</v>
      </c>
      <c r="N241" t="s">
        <v>180</v>
      </c>
      <c r="O241" t="s">
        <v>181</v>
      </c>
      <c r="P241" t="s">
        <v>111</v>
      </c>
      <c r="Q241" t="s">
        <v>112</v>
      </c>
      <c r="R241" t="s">
        <v>182</v>
      </c>
    </row>
    <row r="242" spans="1:18" x14ac:dyDescent="0.25">
      <c r="A242">
        <v>34240</v>
      </c>
      <c r="B242" t="s">
        <v>871</v>
      </c>
      <c r="C242">
        <v>34240</v>
      </c>
      <c r="D242">
        <v>1260</v>
      </c>
      <c r="E242" t="s">
        <v>148</v>
      </c>
      <c r="F242">
        <v>20</v>
      </c>
      <c r="G242" t="s">
        <v>872</v>
      </c>
      <c r="H242" t="s">
        <v>150</v>
      </c>
      <c r="I242" t="s">
        <v>276</v>
      </c>
      <c r="J242" t="s">
        <v>276</v>
      </c>
      <c r="K242" t="s">
        <v>322</v>
      </c>
      <c r="L242" t="s">
        <v>323</v>
      </c>
      <c r="M242">
        <v>100016</v>
      </c>
      <c r="N242" t="s">
        <v>324</v>
      </c>
      <c r="O242" t="s">
        <v>110</v>
      </c>
      <c r="P242" t="s">
        <v>111</v>
      </c>
      <c r="Q242" t="s">
        <v>133</v>
      </c>
      <c r="R242" t="s">
        <v>182</v>
      </c>
    </row>
    <row r="243" spans="1:18" x14ac:dyDescent="0.25">
      <c r="A243">
        <v>34241</v>
      </c>
      <c r="B243" t="s">
        <v>874</v>
      </c>
      <c r="C243">
        <v>34241</v>
      </c>
      <c r="D243">
        <v>858</v>
      </c>
      <c r="E243" t="s">
        <v>148</v>
      </c>
      <c r="F243">
        <v>20</v>
      </c>
      <c r="G243" t="s">
        <v>875</v>
      </c>
      <c r="H243" t="s">
        <v>122</v>
      </c>
      <c r="I243" t="s">
        <v>151</v>
      </c>
      <c r="J243" t="s">
        <v>177</v>
      </c>
      <c r="K243" t="s">
        <v>178</v>
      </c>
      <c r="L243" t="s">
        <v>179</v>
      </c>
      <c r="M243">
        <v>100031</v>
      </c>
      <c r="N243" t="s">
        <v>180</v>
      </c>
      <c r="O243" t="s">
        <v>181</v>
      </c>
      <c r="P243" t="s">
        <v>111</v>
      </c>
      <c r="Q243" t="s">
        <v>133</v>
      </c>
      <c r="R243" t="s">
        <v>182</v>
      </c>
    </row>
    <row r="244" spans="1:18" x14ac:dyDescent="0.25">
      <c r="A244">
        <v>34242</v>
      </c>
      <c r="B244" t="s">
        <v>876</v>
      </c>
      <c r="C244">
        <v>34242</v>
      </c>
      <c r="D244">
        <v>2136</v>
      </c>
      <c r="E244" t="s">
        <v>148</v>
      </c>
      <c r="F244">
        <v>20</v>
      </c>
      <c r="G244" t="s">
        <v>877</v>
      </c>
      <c r="H244" t="s">
        <v>150</v>
      </c>
      <c r="I244" t="s">
        <v>151</v>
      </c>
      <c r="J244" t="s">
        <v>152</v>
      </c>
      <c r="K244" t="s">
        <v>194</v>
      </c>
      <c r="L244" t="s">
        <v>195</v>
      </c>
      <c r="M244">
        <v>100235</v>
      </c>
      <c r="N244" t="s">
        <v>196</v>
      </c>
      <c r="O244" t="s">
        <v>110</v>
      </c>
      <c r="P244" t="s">
        <v>111</v>
      </c>
      <c r="Q244" t="s">
        <v>112</v>
      </c>
      <c r="R244" t="s">
        <v>182</v>
      </c>
    </row>
    <row r="245" spans="1:18" x14ac:dyDescent="0.25">
      <c r="A245">
        <v>34243</v>
      </c>
      <c r="B245" t="s">
        <v>878</v>
      </c>
      <c r="C245">
        <v>34243</v>
      </c>
      <c r="D245">
        <v>1832</v>
      </c>
      <c r="E245" t="s">
        <v>148</v>
      </c>
      <c r="F245">
        <v>20</v>
      </c>
      <c r="G245" t="s">
        <v>879</v>
      </c>
      <c r="H245" t="s">
        <v>150</v>
      </c>
      <c r="I245" t="s">
        <v>151</v>
      </c>
      <c r="J245" t="s">
        <v>152</v>
      </c>
      <c r="K245" t="s">
        <v>153</v>
      </c>
      <c r="L245" t="s">
        <v>154</v>
      </c>
      <c r="M245">
        <v>100033</v>
      </c>
      <c r="N245" t="s">
        <v>155</v>
      </c>
      <c r="O245" t="s">
        <v>156</v>
      </c>
      <c r="P245" t="s">
        <v>111</v>
      </c>
      <c r="Q245" t="s">
        <v>112</v>
      </c>
      <c r="R245" t="s">
        <v>157</v>
      </c>
    </row>
    <row r="246" spans="1:18" x14ac:dyDescent="0.25">
      <c r="A246">
        <v>34244</v>
      </c>
      <c r="B246" t="s">
        <v>880</v>
      </c>
      <c r="C246">
        <v>34244</v>
      </c>
      <c r="D246">
        <v>480</v>
      </c>
      <c r="E246" t="s">
        <v>148</v>
      </c>
      <c r="F246">
        <v>20</v>
      </c>
      <c r="G246" t="s">
        <v>881</v>
      </c>
      <c r="H246" t="s">
        <v>150</v>
      </c>
      <c r="I246" t="s">
        <v>218</v>
      </c>
      <c r="J246" t="s">
        <v>219</v>
      </c>
      <c r="K246" t="s">
        <v>220</v>
      </c>
      <c r="L246" t="s">
        <v>221</v>
      </c>
      <c r="M246">
        <v>100253</v>
      </c>
      <c r="N246" t="s">
        <v>222</v>
      </c>
      <c r="O246" t="s">
        <v>110</v>
      </c>
      <c r="P246" t="s">
        <v>111</v>
      </c>
      <c r="Q246" t="s">
        <v>112</v>
      </c>
      <c r="R246" t="s">
        <v>223</v>
      </c>
    </row>
    <row r="247" spans="1:18" x14ac:dyDescent="0.25">
      <c r="A247">
        <v>34245</v>
      </c>
      <c r="B247" t="s">
        <v>883</v>
      </c>
      <c r="C247">
        <v>34245</v>
      </c>
      <c r="D247">
        <v>2294</v>
      </c>
      <c r="E247" t="s">
        <v>120</v>
      </c>
      <c r="F247">
        <v>30</v>
      </c>
      <c r="G247" t="s">
        <v>884</v>
      </c>
      <c r="H247" t="s">
        <v>104</v>
      </c>
      <c r="I247" t="s">
        <v>105</v>
      </c>
      <c r="J247" t="s">
        <v>141</v>
      </c>
      <c r="K247" t="s">
        <v>142</v>
      </c>
      <c r="L247" t="s">
        <v>143</v>
      </c>
      <c r="M247">
        <v>100248</v>
      </c>
      <c r="N247" t="s">
        <v>200</v>
      </c>
      <c r="O247" t="s">
        <v>145</v>
      </c>
      <c r="P247" t="s">
        <v>111</v>
      </c>
      <c r="Q247" t="s">
        <v>112</v>
      </c>
      <c r="R247" t="s">
        <v>113</v>
      </c>
    </row>
    <row r="248" spans="1:18" x14ac:dyDescent="0.25">
      <c r="A248">
        <v>34246</v>
      </c>
      <c r="B248" t="s">
        <v>885</v>
      </c>
      <c r="C248">
        <v>34246</v>
      </c>
      <c r="D248">
        <v>1688</v>
      </c>
      <c r="E248" t="s">
        <v>148</v>
      </c>
      <c r="F248">
        <v>20</v>
      </c>
      <c r="G248" t="s">
        <v>886</v>
      </c>
      <c r="H248" t="s">
        <v>150</v>
      </c>
      <c r="I248" t="s">
        <v>276</v>
      </c>
      <c r="J248" t="s">
        <v>276</v>
      </c>
      <c r="K248" t="s">
        <v>277</v>
      </c>
      <c r="L248" t="s">
        <v>278</v>
      </c>
      <c r="M248">
        <v>100017</v>
      </c>
      <c r="N248" t="s">
        <v>279</v>
      </c>
      <c r="O248" t="s">
        <v>110</v>
      </c>
      <c r="P248" t="s">
        <v>111</v>
      </c>
      <c r="Q248" t="s">
        <v>112</v>
      </c>
      <c r="R248" t="s">
        <v>182</v>
      </c>
    </row>
    <row r="249" spans="1:18" x14ac:dyDescent="0.25">
      <c r="A249">
        <v>34247</v>
      </c>
      <c r="B249" t="s">
        <v>887</v>
      </c>
      <c r="C249">
        <v>34247</v>
      </c>
      <c r="D249">
        <v>1281</v>
      </c>
      <c r="E249" t="s">
        <v>148</v>
      </c>
      <c r="F249">
        <v>20</v>
      </c>
      <c r="G249" t="s">
        <v>888</v>
      </c>
      <c r="H249" t="s">
        <v>150</v>
      </c>
      <c r="I249" t="s">
        <v>151</v>
      </c>
      <c r="J249" t="s">
        <v>152</v>
      </c>
      <c r="K249" t="s">
        <v>194</v>
      </c>
      <c r="L249" t="s">
        <v>195</v>
      </c>
      <c r="M249">
        <v>100235</v>
      </c>
      <c r="N249" t="s">
        <v>196</v>
      </c>
      <c r="O249" t="s">
        <v>110</v>
      </c>
      <c r="P249" t="s">
        <v>111</v>
      </c>
      <c r="Q249" t="s">
        <v>133</v>
      </c>
      <c r="R249" t="s">
        <v>182</v>
      </c>
    </row>
    <row r="250" spans="1:18" x14ac:dyDescent="0.25">
      <c r="A250">
        <v>34248</v>
      </c>
      <c r="B250" t="s">
        <v>891</v>
      </c>
      <c r="C250">
        <v>34248</v>
      </c>
      <c r="D250">
        <v>657</v>
      </c>
      <c r="E250" t="s">
        <v>148</v>
      </c>
      <c r="F250">
        <v>20</v>
      </c>
      <c r="G250" t="s">
        <v>892</v>
      </c>
      <c r="H250" t="s">
        <v>150</v>
      </c>
      <c r="I250" t="s">
        <v>151</v>
      </c>
      <c r="J250" t="s">
        <v>152</v>
      </c>
      <c r="K250" t="s">
        <v>194</v>
      </c>
      <c r="L250" t="s">
        <v>195</v>
      </c>
      <c r="M250">
        <v>100235</v>
      </c>
      <c r="N250" t="s">
        <v>196</v>
      </c>
      <c r="O250" t="s">
        <v>110</v>
      </c>
      <c r="P250" t="s">
        <v>111</v>
      </c>
      <c r="Q250" t="s">
        <v>133</v>
      </c>
      <c r="R250" t="s">
        <v>182</v>
      </c>
    </row>
    <row r="251" spans="1:18" x14ac:dyDescent="0.25">
      <c r="A251">
        <v>34249</v>
      </c>
      <c r="B251" t="s">
        <v>893</v>
      </c>
      <c r="C251">
        <v>34249</v>
      </c>
      <c r="D251">
        <v>1048</v>
      </c>
      <c r="E251" t="s">
        <v>148</v>
      </c>
      <c r="F251">
        <v>20</v>
      </c>
      <c r="G251" t="s">
        <v>894</v>
      </c>
      <c r="H251" t="s">
        <v>150</v>
      </c>
      <c r="I251" t="s">
        <v>218</v>
      </c>
      <c r="J251" t="s">
        <v>219</v>
      </c>
      <c r="K251" t="s">
        <v>220</v>
      </c>
      <c r="L251" t="s">
        <v>221</v>
      </c>
      <c r="M251">
        <v>100253</v>
      </c>
      <c r="N251" t="s">
        <v>222</v>
      </c>
      <c r="O251" t="s">
        <v>110</v>
      </c>
      <c r="P251" t="s">
        <v>157</v>
      </c>
      <c r="Q251" t="s">
        <v>112</v>
      </c>
      <c r="R251" t="s">
        <v>223</v>
      </c>
    </row>
    <row r="252" spans="1:18" x14ac:dyDescent="0.25">
      <c r="A252">
        <v>34250</v>
      </c>
      <c r="B252" t="s">
        <v>897</v>
      </c>
      <c r="C252">
        <v>34250</v>
      </c>
      <c r="D252">
        <v>2250</v>
      </c>
      <c r="E252" t="s">
        <v>120</v>
      </c>
      <c r="F252">
        <v>30</v>
      </c>
      <c r="G252" t="s">
        <v>898</v>
      </c>
      <c r="H252" t="s">
        <v>104</v>
      </c>
      <c r="I252" t="s">
        <v>105</v>
      </c>
      <c r="J252" t="s">
        <v>261</v>
      </c>
      <c r="K252" t="s">
        <v>142</v>
      </c>
      <c r="L252" t="s">
        <v>143</v>
      </c>
      <c r="M252">
        <v>100257</v>
      </c>
      <c r="N252" t="s">
        <v>144</v>
      </c>
      <c r="O252" t="s">
        <v>145</v>
      </c>
      <c r="P252" t="s">
        <v>111</v>
      </c>
      <c r="Q252" t="s">
        <v>133</v>
      </c>
      <c r="R252" t="s">
        <v>113</v>
      </c>
    </row>
    <row r="253" spans="1:18" x14ac:dyDescent="0.25">
      <c r="A253">
        <v>34251</v>
      </c>
      <c r="B253" t="s">
        <v>899</v>
      </c>
      <c r="C253">
        <v>34251</v>
      </c>
      <c r="D253">
        <v>1961</v>
      </c>
      <c r="E253" t="s">
        <v>451</v>
      </c>
      <c r="F253">
        <v>20</v>
      </c>
      <c r="G253" t="s">
        <v>900</v>
      </c>
      <c r="H253" t="s">
        <v>122</v>
      </c>
      <c r="I253" t="s">
        <v>151</v>
      </c>
      <c r="J253" t="s">
        <v>177</v>
      </c>
      <c r="K253" t="s">
        <v>153</v>
      </c>
      <c r="L253" t="s">
        <v>154</v>
      </c>
      <c r="M253">
        <v>100219</v>
      </c>
      <c r="N253" t="s">
        <v>286</v>
      </c>
      <c r="O253" t="s">
        <v>181</v>
      </c>
      <c r="P253" t="s">
        <v>111</v>
      </c>
      <c r="Q253" t="s">
        <v>112</v>
      </c>
      <c r="R253" t="s">
        <v>157</v>
      </c>
    </row>
    <row r="254" spans="1:18" x14ac:dyDescent="0.25">
      <c r="A254">
        <v>34252</v>
      </c>
      <c r="B254" t="s">
        <v>901</v>
      </c>
      <c r="C254">
        <v>34252</v>
      </c>
      <c r="D254">
        <v>350</v>
      </c>
      <c r="E254" t="s">
        <v>164</v>
      </c>
      <c r="F254">
        <v>20</v>
      </c>
      <c r="G254" t="s">
        <v>902</v>
      </c>
      <c r="H254" t="s">
        <v>104</v>
      </c>
      <c r="I254" t="s">
        <v>105</v>
      </c>
      <c r="J254" t="s">
        <v>166</v>
      </c>
      <c r="K254" t="s">
        <v>167</v>
      </c>
      <c r="L254" t="s">
        <v>168</v>
      </c>
      <c r="M254">
        <v>100249</v>
      </c>
      <c r="N254" t="s">
        <v>169</v>
      </c>
      <c r="O254" t="s">
        <v>145</v>
      </c>
      <c r="P254" t="s">
        <v>111</v>
      </c>
      <c r="Q254" t="s">
        <v>133</v>
      </c>
      <c r="R254" t="s">
        <v>113</v>
      </c>
    </row>
    <row r="255" spans="1:18" x14ac:dyDescent="0.25">
      <c r="A255">
        <v>34253</v>
      </c>
      <c r="B255" t="s">
        <v>903</v>
      </c>
      <c r="C255">
        <v>34253</v>
      </c>
      <c r="D255">
        <v>1266</v>
      </c>
      <c r="E255" t="s">
        <v>120</v>
      </c>
      <c r="F255">
        <v>30</v>
      </c>
      <c r="G255" t="s">
        <v>904</v>
      </c>
      <c r="H255" t="s">
        <v>122</v>
      </c>
      <c r="I255" t="s">
        <v>151</v>
      </c>
      <c r="J255" t="s">
        <v>177</v>
      </c>
      <c r="K255" t="s">
        <v>153</v>
      </c>
      <c r="L255" t="s">
        <v>154</v>
      </c>
      <c r="M255">
        <v>100219</v>
      </c>
      <c r="N255" t="s">
        <v>286</v>
      </c>
      <c r="O255" t="s">
        <v>181</v>
      </c>
      <c r="P255" t="s">
        <v>157</v>
      </c>
      <c r="Q255" t="s">
        <v>133</v>
      </c>
      <c r="R255" t="s">
        <v>157</v>
      </c>
    </row>
    <row r="256" spans="1:18" x14ac:dyDescent="0.25">
      <c r="A256">
        <v>34254</v>
      </c>
      <c r="B256" t="s">
        <v>905</v>
      </c>
      <c r="C256">
        <v>34254</v>
      </c>
      <c r="D256">
        <v>444</v>
      </c>
      <c r="E256" t="s">
        <v>148</v>
      </c>
      <c r="F256">
        <v>20</v>
      </c>
      <c r="G256" t="s">
        <v>906</v>
      </c>
      <c r="H256" t="s">
        <v>122</v>
      </c>
      <c r="I256" t="s">
        <v>151</v>
      </c>
      <c r="J256" t="s">
        <v>177</v>
      </c>
      <c r="K256" t="s">
        <v>167</v>
      </c>
      <c r="L256" t="s">
        <v>168</v>
      </c>
      <c r="M256">
        <v>100004</v>
      </c>
      <c r="N256" t="s">
        <v>191</v>
      </c>
      <c r="O256" t="s">
        <v>181</v>
      </c>
      <c r="P256" t="s">
        <v>111</v>
      </c>
      <c r="Q256" t="s">
        <v>133</v>
      </c>
      <c r="R256" t="s">
        <v>157</v>
      </c>
    </row>
    <row r="257" spans="1:18" x14ac:dyDescent="0.25">
      <c r="A257">
        <v>34255</v>
      </c>
      <c r="B257" t="s">
        <v>907</v>
      </c>
      <c r="C257">
        <v>34255</v>
      </c>
      <c r="D257">
        <v>1651</v>
      </c>
      <c r="E257" t="s">
        <v>148</v>
      </c>
      <c r="F257">
        <v>20</v>
      </c>
      <c r="G257" t="s">
        <v>908</v>
      </c>
      <c r="H257" t="s">
        <v>150</v>
      </c>
      <c r="I257" t="s">
        <v>151</v>
      </c>
      <c r="J257" t="s">
        <v>152</v>
      </c>
      <c r="K257" t="s">
        <v>194</v>
      </c>
      <c r="L257" t="s">
        <v>195</v>
      </c>
      <c r="M257">
        <v>100235</v>
      </c>
      <c r="N257" t="s">
        <v>196</v>
      </c>
      <c r="O257" t="s">
        <v>110</v>
      </c>
      <c r="P257" t="s">
        <v>111</v>
      </c>
      <c r="Q257" t="s">
        <v>112</v>
      </c>
      <c r="R257" t="s">
        <v>182</v>
      </c>
    </row>
    <row r="258" spans="1:18" x14ac:dyDescent="0.25">
      <c r="A258">
        <v>34256</v>
      </c>
      <c r="B258" t="s">
        <v>912</v>
      </c>
      <c r="C258">
        <v>34256</v>
      </c>
      <c r="D258">
        <v>1096</v>
      </c>
      <c r="E258" t="s">
        <v>148</v>
      </c>
      <c r="F258">
        <v>20</v>
      </c>
      <c r="G258" t="s">
        <v>913</v>
      </c>
      <c r="H258" t="s">
        <v>150</v>
      </c>
      <c r="I258" t="s">
        <v>218</v>
      </c>
      <c r="J258" t="s">
        <v>219</v>
      </c>
      <c r="K258" t="s">
        <v>220</v>
      </c>
      <c r="L258" t="s">
        <v>221</v>
      </c>
      <c r="M258">
        <v>100253</v>
      </c>
      <c r="N258" t="s">
        <v>222</v>
      </c>
      <c r="O258" t="s">
        <v>110</v>
      </c>
      <c r="P258" t="s">
        <v>111</v>
      </c>
      <c r="Q258" t="s">
        <v>133</v>
      </c>
      <c r="R258" t="s">
        <v>223</v>
      </c>
    </row>
    <row r="259" spans="1:18" x14ac:dyDescent="0.25">
      <c r="A259">
        <v>34257</v>
      </c>
      <c r="B259" t="s">
        <v>914</v>
      </c>
      <c r="C259">
        <v>34257</v>
      </c>
      <c r="D259">
        <v>1196</v>
      </c>
      <c r="E259" t="s">
        <v>120</v>
      </c>
      <c r="F259">
        <v>30</v>
      </c>
      <c r="G259" t="s">
        <v>915</v>
      </c>
      <c r="H259" t="s">
        <v>104</v>
      </c>
      <c r="I259" t="s">
        <v>105</v>
      </c>
      <c r="J259" t="s">
        <v>166</v>
      </c>
      <c r="K259" t="s">
        <v>167</v>
      </c>
      <c r="L259" t="s">
        <v>168</v>
      </c>
      <c r="M259">
        <v>100249</v>
      </c>
      <c r="N259" t="s">
        <v>169</v>
      </c>
      <c r="O259" t="s">
        <v>145</v>
      </c>
      <c r="P259" t="s">
        <v>111</v>
      </c>
      <c r="Q259" t="s">
        <v>112</v>
      </c>
      <c r="R259" t="s">
        <v>113</v>
      </c>
    </row>
    <row r="260" spans="1:18" x14ac:dyDescent="0.25">
      <c r="A260">
        <v>34258</v>
      </c>
      <c r="B260" t="s">
        <v>916</v>
      </c>
      <c r="C260">
        <v>34258</v>
      </c>
      <c r="D260">
        <v>937</v>
      </c>
      <c r="E260" t="s">
        <v>102</v>
      </c>
      <c r="F260">
        <v>20</v>
      </c>
      <c r="G260" t="s">
        <v>917</v>
      </c>
      <c r="H260" t="s">
        <v>104</v>
      </c>
      <c r="I260" t="s">
        <v>105</v>
      </c>
      <c r="J260" t="s">
        <v>106</v>
      </c>
      <c r="K260" t="s">
        <v>208</v>
      </c>
      <c r="L260" t="s">
        <v>209</v>
      </c>
      <c r="M260">
        <v>100258</v>
      </c>
      <c r="N260" t="s">
        <v>109</v>
      </c>
      <c r="O260" t="s">
        <v>110</v>
      </c>
      <c r="P260" t="s">
        <v>111</v>
      </c>
      <c r="Q260" t="s">
        <v>112</v>
      </c>
      <c r="R260" t="s">
        <v>113</v>
      </c>
    </row>
    <row r="261" spans="1:18" x14ac:dyDescent="0.25">
      <c r="A261">
        <v>34259</v>
      </c>
      <c r="B261" t="s">
        <v>918</v>
      </c>
      <c r="C261">
        <v>34259</v>
      </c>
      <c r="D261">
        <v>930</v>
      </c>
      <c r="E261" t="s">
        <v>148</v>
      </c>
      <c r="F261">
        <v>20</v>
      </c>
      <c r="G261" t="s">
        <v>919</v>
      </c>
      <c r="H261" t="s">
        <v>150</v>
      </c>
      <c r="I261" t="s">
        <v>218</v>
      </c>
      <c r="J261" t="s">
        <v>219</v>
      </c>
      <c r="K261" t="s">
        <v>433</v>
      </c>
      <c r="L261" t="s">
        <v>434</v>
      </c>
      <c r="M261">
        <v>100253</v>
      </c>
      <c r="N261" t="s">
        <v>222</v>
      </c>
      <c r="O261" t="s">
        <v>110</v>
      </c>
      <c r="P261" t="s">
        <v>111</v>
      </c>
      <c r="Q261" t="s">
        <v>112</v>
      </c>
      <c r="R261" t="s">
        <v>223</v>
      </c>
    </row>
    <row r="262" spans="1:18" x14ac:dyDescent="0.25">
      <c r="A262">
        <v>34260</v>
      </c>
      <c r="B262" t="s">
        <v>923</v>
      </c>
      <c r="C262">
        <v>34260</v>
      </c>
      <c r="D262">
        <v>2418</v>
      </c>
      <c r="E262" t="s">
        <v>164</v>
      </c>
      <c r="F262">
        <v>20</v>
      </c>
      <c r="G262" t="s">
        <v>924</v>
      </c>
      <c r="H262" t="s">
        <v>104</v>
      </c>
      <c r="I262" t="s">
        <v>105</v>
      </c>
      <c r="J262" t="s">
        <v>166</v>
      </c>
      <c r="K262" t="s">
        <v>167</v>
      </c>
      <c r="L262" t="s">
        <v>168</v>
      </c>
      <c r="M262">
        <v>100249</v>
      </c>
      <c r="N262" t="s">
        <v>169</v>
      </c>
      <c r="O262" t="s">
        <v>145</v>
      </c>
      <c r="P262" t="s">
        <v>111</v>
      </c>
      <c r="Q262" t="s">
        <v>112</v>
      </c>
      <c r="R262" t="s">
        <v>113</v>
      </c>
    </row>
    <row r="263" spans="1:18" x14ac:dyDescent="0.25">
      <c r="A263">
        <v>34261</v>
      </c>
      <c r="B263" t="s">
        <v>925</v>
      </c>
      <c r="C263">
        <v>34261</v>
      </c>
      <c r="D263">
        <v>3862</v>
      </c>
      <c r="E263" t="s">
        <v>148</v>
      </c>
      <c r="F263">
        <v>20</v>
      </c>
      <c r="G263" t="s">
        <v>926</v>
      </c>
      <c r="H263" t="s">
        <v>122</v>
      </c>
      <c r="I263" t="s">
        <v>151</v>
      </c>
      <c r="J263" t="s">
        <v>177</v>
      </c>
      <c r="K263" t="s">
        <v>178</v>
      </c>
      <c r="L263" t="s">
        <v>179</v>
      </c>
      <c r="M263">
        <v>100031</v>
      </c>
      <c r="N263" t="s">
        <v>180</v>
      </c>
      <c r="O263" t="s">
        <v>181</v>
      </c>
      <c r="P263" t="s">
        <v>111</v>
      </c>
      <c r="Q263" t="s">
        <v>133</v>
      </c>
      <c r="R263" t="s">
        <v>182</v>
      </c>
    </row>
    <row r="264" spans="1:18" x14ac:dyDescent="0.25">
      <c r="A264">
        <v>34262</v>
      </c>
      <c r="B264" t="s">
        <v>927</v>
      </c>
      <c r="C264">
        <v>34262</v>
      </c>
      <c r="D264">
        <v>608</v>
      </c>
      <c r="E264" t="s">
        <v>148</v>
      </c>
      <c r="F264">
        <v>20</v>
      </c>
      <c r="G264" t="s">
        <v>928</v>
      </c>
      <c r="H264" t="s">
        <v>122</v>
      </c>
      <c r="I264" t="s">
        <v>151</v>
      </c>
      <c r="J264" t="s">
        <v>177</v>
      </c>
      <c r="K264" t="s">
        <v>178</v>
      </c>
      <c r="L264" t="s">
        <v>179</v>
      </c>
      <c r="M264">
        <v>100031</v>
      </c>
      <c r="N264" t="s">
        <v>180</v>
      </c>
      <c r="O264" t="s">
        <v>181</v>
      </c>
      <c r="P264" t="s">
        <v>111</v>
      </c>
      <c r="Q264" t="s">
        <v>133</v>
      </c>
      <c r="R264" t="s">
        <v>182</v>
      </c>
    </row>
    <row r="265" spans="1:18" x14ac:dyDescent="0.25">
      <c r="A265">
        <v>34263</v>
      </c>
      <c r="B265" t="s">
        <v>929</v>
      </c>
      <c r="C265">
        <v>34263</v>
      </c>
      <c r="D265">
        <v>459</v>
      </c>
      <c r="E265" t="s">
        <v>148</v>
      </c>
      <c r="F265">
        <v>20</v>
      </c>
      <c r="G265" t="s">
        <v>930</v>
      </c>
      <c r="H265" t="s">
        <v>150</v>
      </c>
      <c r="I265" t="s">
        <v>151</v>
      </c>
      <c r="J265" t="s">
        <v>276</v>
      </c>
      <c r="K265" t="s">
        <v>194</v>
      </c>
      <c r="L265" t="s">
        <v>195</v>
      </c>
      <c r="M265">
        <v>100235</v>
      </c>
      <c r="N265" t="s">
        <v>196</v>
      </c>
      <c r="O265" t="s">
        <v>110</v>
      </c>
      <c r="P265" t="s">
        <v>111</v>
      </c>
      <c r="Q265" t="s">
        <v>112</v>
      </c>
      <c r="R265" t="s">
        <v>182</v>
      </c>
    </row>
    <row r="266" spans="1:18" x14ac:dyDescent="0.25">
      <c r="A266">
        <v>34264</v>
      </c>
      <c r="B266" t="s">
        <v>931</v>
      </c>
      <c r="C266">
        <v>34264</v>
      </c>
      <c r="D266">
        <v>1690</v>
      </c>
      <c r="E266" t="s">
        <v>148</v>
      </c>
      <c r="F266">
        <v>20</v>
      </c>
      <c r="G266" t="s">
        <v>932</v>
      </c>
      <c r="H266" t="s">
        <v>150</v>
      </c>
      <c r="I266" t="s">
        <v>151</v>
      </c>
      <c r="J266" t="s">
        <v>152</v>
      </c>
      <c r="K266" t="s">
        <v>153</v>
      </c>
      <c r="L266" t="s">
        <v>154</v>
      </c>
      <c r="M266">
        <v>100235</v>
      </c>
      <c r="N266" t="s">
        <v>196</v>
      </c>
      <c r="O266" t="s">
        <v>110</v>
      </c>
      <c r="P266" t="s">
        <v>111</v>
      </c>
      <c r="Q266" t="s">
        <v>112</v>
      </c>
      <c r="R266" t="s">
        <v>182</v>
      </c>
    </row>
    <row r="267" spans="1:18" x14ac:dyDescent="0.25">
      <c r="A267">
        <v>34265</v>
      </c>
      <c r="B267" t="s">
        <v>933</v>
      </c>
      <c r="C267">
        <v>34265</v>
      </c>
      <c r="D267">
        <v>302</v>
      </c>
      <c r="E267" t="s">
        <v>148</v>
      </c>
      <c r="F267">
        <v>20</v>
      </c>
      <c r="G267" t="s">
        <v>934</v>
      </c>
      <c r="H267" t="s">
        <v>150</v>
      </c>
      <c r="I267" t="s">
        <v>151</v>
      </c>
      <c r="J267" t="s">
        <v>276</v>
      </c>
      <c r="K267" t="s">
        <v>194</v>
      </c>
      <c r="L267" t="s">
        <v>195</v>
      </c>
      <c r="M267">
        <v>100235</v>
      </c>
      <c r="N267" t="s">
        <v>196</v>
      </c>
      <c r="O267" t="s">
        <v>110</v>
      </c>
      <c r="P267" t="s">
        <v>111</v>
      </c>
      <c r="Q267" t="s">
        <v>112</v>
      </c>
      <c r="R267" t="s">
        <v>182</v>
      </c>
    </row>
    <row r="268" spans="1:18" x14ac:dyDescent="0.25">
      <c r="A268">
        <v>34266</v>
      </c>
      <c r="B268" t="s">
        <v>935</v>
      </c>
      <c r="C268">
        <v>34266</v>
      </c>
      <c r="D268">
        <v>910</v>
      </c>
      <c r="E268" t="s">
        <v>148</v>
      </c>
      <c r="F268">
        <v>20</v>
      </c>
      <c r="G268" t="s">
        <v>936</v>
      </c>
      <c r="H268" t="s">
        <v>150</v>
      </c>
      <c r="I268" t="s">
        <v>151</v>
      </c>
      <c r="J268" t="s">
        <v>152</v>
      </c>
      <c r="K268" t="s">
        <v>194</v>
      </c>
      <c r="L268" t="s">
        <v>195</v>
      </c>
      <c r="M268">
        <v>100235</v>
      </c>
      <c r="N268" t="s">
        <v>196</v>
      </c>
      <c r="O268" t="s">
        <v>110</v>
      </c>
      <c r="P268" t="s">
        <v>157</v>
      </c>
      <c r="Q268" t="s">
        <v>133</v>
      </c>
      <c r="R268" t="s">
        <v>182</v>
      </c>
    </row>
    <row r="269" spans="1:18" x14ac:dyDescent="0.25">
      <c r="A269">
        <v>34267</v>
      </c>
      <c r="B269" t="s">
        <v>937</v>
      </c>
      <c r="C269">
        <v>34267</v>
      </c>
      <c r="D269">
        <v>1413</v>
      </c>
      <c r="E269" t="s">
        <v>148</v>
      </c>
      <c r="F269">
        <v>20</v>
      </c>
      <c r="G269" t="s">
        <v>938</v>
      </c>
      <c r="H269" t="s">
        <v>122</v>
      </c>
      <c r="I269" t="s">
        <v>151</v>
      </c>
      <c r="J269" t="s">
        <v>177</v>
      </c>
      <c r="K269" t="s">
        <v>178</v>
      </c>
      <c r="L269" t="s">
        <v>179</v>
      </c>
      <c r="M269">
        <v>100031</v>
      </c>
      <c r="N269" t="s">
        <v>180</v>
      </c>
      <c r="O269" t="s">
        <v>181</v>
      </c>
      <c r="P269" t="s">
        <v>111</v>
      </c>
      <c r="Q269" t="s">
        <v>133</v>
      </c>
      <c r="R269" t="s">
        <v>182</v>
      </c>
    </row>
    <row r="270" spans="1:18" x14ac:dyDescent="0.25">
      <c r="A270">
        <v>34268</v>
      </c>
      <c r="B270" t="s">
        <v>939</v>
      </c>
      <c r="C270">
        <v>34268</v>
      </c>
      <c r="D270">
        <v>1735</v>
      </c>
      <c r="E270" t="s">
        <v>148</v>
      </c>
      <c r="F270">
        <v>20</v>
      </c>
      <c r="G270" t="s">
        <v>940</v>
      </c>
      <c r="H270" t="s">
        <v>122</v>
      </c>
      <c r="I270" t="s">
        <v>151</v>
      </c>
      <c r="J270" t="s">
        <v>177</v>
      </c>
      <c r="K270" t="s">
        <v>153</v>
      </c>
      <c r="L270" t="s">
        <v>154</v>
      </c>
      <c r="M270">
        <v>100219</v>
      </c>
      <c r="N270" t="s">
        <v>286</v>
      </c>
      <c r="O270" t="s">
        <v>181</v>
      </c>
      <c r="P270" t="s">
        <v>111</v>
      </c>
      <c r="Q270" t="s">
        <v>133</v>
      </c>
      <c r="R270" t="s">
        <v>157</v>
      </c>
    </row>
    <row r="271" spans="1:18" x14ac:dyDescent="0.25">
      <c r="A271">
        <v>34269</v>
      </c>
      <c r="B271" t="s">
        <v>941</v>
      </c>
      <c r="C271">
        <v>34269</v>
      </c>
      <c r="D271">
        <v>3278</v>
      </c>
      <c r="E271" t="s">
        <v>120</v>
      </c>
      <c r="F271">
        <v>30</v>
      </c>
      <c r="G271" t="s">
        <v>942</v>
      </c>
      <c r="H271" t="s">
        <v>104</v>
      </c>
      <c r="I271" t="s">
        <v>105</v>
      </c>
      <c r="J271" t="s">
        <v>261</v>
      </c>
      <c r="K271" t="s">
        <v>142</v>
      </c>
      <c r="L271" t="s">
        <v>143</v>
      </c>
      <c r="M271">
        <v>100257</v>
      </c>
      <c r="N271" t="s">
        <v>144</v>
      </c>
      <c r="O271" t="s">
        <v>145</v>
      </c>
      <c r="P271" t="s">
        <v>111</v>
      </c>
      <c r="Q271" t="s">
        <v>112</v>
      </c>
      <c r="R271" t="s">
        <v>113</v>
      </c>
    </row>
    <row r="272" spans="1:18" x14ac:dyDescent="0.25">
      <c r="A272">
        <v>34270</v>
      </c>
      <c r="B272" t="s">
        <v>943</v>
      </c>
      <c r="C272">
        <v>34270</v>
      </c>
      <c r="D272">
        <v>1325</v>
      </c>
      <c r="E272" t="s">
        <v>148</v>
      </c>
      <c r="F272">
        <v>12</v>
      </c>
      <c r="G272" t="s">
        <v>944</v>
      </c>
      <c r="H272" t="s">
        <v>150</v>
      </c>
      <c r="I272" t="s">
        <v>218</v>
      </c>
      <c r="J272" t="s">
        <v>219</v>
      </c>
      <c r="K272" t="s">
        <v>541</v>
      </c>
      <c r="L272" t="s">
        <v>542</v>
      </c>
      <c r="M272">
        <v>100253</v>
      </c>
      <c r="N272" t="s">
        <v>222</v>
      </c>
      <c r="O272" t="s">
        <v>110</v>
      </c>
      <c r="P272" t="s">
        <v>111</v>
      </c>
      <c r="Q272" t="s">
        <v>112</v>
      </c>
      <c r="R272" t="s">
        <v>223</v>
      </c>
    </row>
    <row r="273" spans="1:18" x14ac:dyDescent="0.25">
      <c r="A273">
        <v>34271</v>
      </c>
      <c r="B273" t="s">
        <v>947</v>
      </c>
      <c r="C273">
        <v>34271</v>
      </c>
      <c r="D273">
        <v>1936</v>
      </c>
      <c r="E273" t="s">
        <v>164</v>
      </c>
      <c r="F273">
        <v>20</v>
      </c>
      <c r="G273" t="s">
        <v>948</v>
      </c>
      <c r="H273" t="s">
        <v>104</v>
      </c>
      <c r="I273" t="s">
        <v>105</v>
      </c>
      <c r="J273" t="s">
        <v>261</v>
      </c>
      <c r="K273" t="s">
        <v>142</v>
      </c>
      <c r="L273" t="s">
        <v>143</v>
      </c>
      <c r="M273">
        <v>100257</v>
      </c>
      <c r="N273" t="s">
        <v>144</v>
      </c>
      <c r="O273" t="s">
        <v>145</v>
      </c>
      <c r="P273" t="s">
        <v>111</v>
      </c>
      <c r="Q273" t="s">
        <v>133</v>
      </c>
      <c r="R273" t="s">
        <v>113</v>
      </c>
    </row>
    <row r="274" spans="1:18" x14ac:dyDescent="0.25">
      <c r="A274">
        <v>34272</v>
      </c>
      <c r="B274" t="s">
        <v>949</v>
      </c>
      <c r="C274">
        <v>34272</v>
      </c>
      <c r="D274">
        <v>616</v>
      </c>
      <c r="E274" t="s">
        <v>148</v>
      </c>
      <c r="F274">
        <v>20</v>
      </c>
      <c r="G274" t="s">
        <v>950</v>
      </c>
      <c r="H274" t="s">
        <v>150</v>
      </c>
      <c r="I274" t="s">
        <v>276</v>
      </c>
      <c r="J274" t="s">
        <v>276</v>
      </c>
      <c r="K274" t="s">
        <v>277</v>
      </c>
      <c r="L274" t="s">
        <v>278</v>
      </c>
      <c r="M274">
        <v>100017</v>
      </c>
      <c r="N274" t="s">
        <v>279</v>
      </c>
      <c r="O274" t="s">
        <v>110</v>
      </c>
      <c r="P274" t="s">
        <v>111</v>
      </c>
      <c r="Q274" t="s">
        <v>133</v>
      </c>
      <c r="R274" t="s">
        <v>182</v>
      </c>
    </row>
    <row r="275" spans="1:18" x14ac:dyDescent="0.25">
      <c r="A275">
        <v>34273</v>
      </c>
      <c r="B275" t="s">
        <v>952</v>
      </c>
      <c r="C275">
        <v>34273</v>
      </c>
      <c r="D275">
        <v>420</v>
      </c>
      <c r="E275" t="s">
        <v>164</v>
      </c>
      <c r="F275">
        <v>20</v>
      </c>
      <c r="G275" t="s">
        <v>953</v>
      </c>
      <c r="H275" t="s">
        <v>104</v>
      </c>
      <c r="I275" t="s">
        <v>105</v>
      </c>
      <c r="J275" t="s">
        <v>261</v>
      </c>
      <c r="K275" t="s">
        <v>142</v>
      </c>
      <c r="L275" t="s">
        <v>143</v>
      </c>
      <c r="M275">
        <v>100257</v>
      </c>
      <c r="N275" t="s">
        <v>144</v>
      </c>
      <c r="O275" t="s">
        <v>145</v>
      </c>
      <c r="P275" t="s">
        <v>111</v>
      </c>
      <c r="Q275" t="s">
        <v>133</v>
      </c>
      <c r="R275" t="s">
        <v>113</v>
      </c>
    </row>
    <row r="276" spans="1:18" x14ac:dyDescent="0.25">
      <c r="A276">
        <v>34274</v>
      </c>
      <c r="B276" t="s">
        <v>954</v>
      </c>
      <c r="C276">
        <v>34274</v>
      </c>
      <c r="D276">
        <v>3857</v>
      </c>
      <c r="E276" t="s">
        <v>148</v>
      </c>
      <c r="F276">
        <v>20</v>
      </c>
      <c r="G276" t="s">
        <v>955</v>
      </c>
      <c r="H276" t="s">
        <v>150</v>
      </c>
      <c r="I276" t="s">
        <v>151</v>
      </c>
      <c r="J276" t="s">
        <v>152</v>
      </c>
      <c r="K276" t="s">
        <v>153</v>
      </c>
      <c r="L276" t="s">
        <v>154</v>
      </c>
      <c r="M276">
        <v>100235</v>
      </c>
      <c r="N276" t="s">
        <v>196</v>
      </c>
      <c r="O276" t="s">
        <v>110</v>
      </c>
      <c r="P276" t="s">
        <v>111</v>
      </c>
      <c r="Q276" t="s">
        <v>112</v>
      </c>
      <c r="R276" t="s">
        <v>182</v>
      </c>
    </row>
    <row r="277" spans="1:18" x14ac:dyDescent="0.25">
      <c r="A277">
        <v>34276</v>
      </c>
      <c r="B277" t="s">
        <v>957</v>
      </c>
      <c r="C277">
        <v>34276</v>
      </c>
      <c r="D277">
        <v>2181</v>
      </c>
      <c r="E277" t="s">
        <v>148</v>
      </c>
      <c r="F277">
        <v>20</v>
      </c>
      <c r="G277" t="s">
        <v>958</v>
      </c>
      <c r="H277" t="s">
        <v>150</v>
      </c>
      <c r="I277" t="s">
        <v>151</v>
      </c>
      <c r="J277" t="s">
        <v>152</v>
      </c>
      <c r="K277" t="s">
        <v>194</v>
      </c>
      <c r="L277" t="s">
        <v>195</v>
      </c>
      <c r="M277">
        <v>100235</v>
      </c>
      <c r="N277" t="s">
        <v>196</v>
      </c>
      <c r="O277" t="s">
        <v>110</v>
      </c>
      <c r="P277" t="s">
        <v>111</v>
      </c>
      <c r="Q277" t="s">
        <v>112</v>
      </c>
      <c r="R277" t="s">
        <v>182</v>
      </c>
    </row>
    <row r="278" spans="1:18" x14ac:dyDescent="0.25">
      <c r="A278">
        <v>34277</v>
      </c>
      <c r="B278" t="s">
        <v>961</v>
      </c>
      <c r="C278">
        <v>34277</v>
      </c>
      <c r="D278">
        <v>6894</v>
      </c>
      <c r="E278" t="s">
        <v>451</v>
      </c>
      <c r="F278">
        <v>20</v>
      </c>
      <c r="G278" t="s">
        <v>962</v>
      </c>
      <c r="H278" t="s">
        <v>122</v>
      </c>
      <c r="I278" t="s">
        <v>151</v>
      </c>
      <c r="J278" t="s">
        <v>177</v>
      </c>
      <c r="K278" t="s">
        <v>153</v>
      </c>
      <c r="L278" t="s">
        <v>154</v>
      </c>
      <c r="M278">
        <v>100219</v>
      </c>
      <c r="N278" t="s">
        <v>286</v>
      </c>
      <c r="O278" t="s">
        <v>181</v>
      </c>
      <c r="P278" t="s">
        <v>111</v>
      </c>
      <c r="Q278" t="s">
        <v>112</v>
      </c>
      <c r="R278" t="s">
        <v>157</v>
      </c>
    </row>
    <row r="279" spans="1:18" x14ac:dyDescent="0.25">
      <c r="A279">
        <v>34278</v>
      </c>
      <c r="B279" t="s">
        <v>963</v>
      </c>
      <c r="C279">
        <v>34278</v>
      </c>
      <c r="D279">
        <v>2550</v>
      </c>
      <c r="E279" t="s">
        <v>451</v>
      </c>
      <c r="F279">
        <v>20</v>
      </c>
      <c r="G279" t="s">
        <v>964</v>
      </c>
      <c r="H279" t="s">
        <v>122</v>
      </c>
      <c r="I279" t="s">
        <v>151</v>
      </c>
      <c r="J279" t="s">
        <v>177</v>
      </c>
      <c r="K279" t="s">
        <v>153</v>
      </c>
      <c r="L279" t="s">
        <v>154</v>
      </c>
      <c r="M279">
        <v>100219</v>
      </c>
      <c r="N279" t="s">
        <v>286</v>
      </c>
      <c r="O279" t="s">
        <v>181</v>
      </c>
      <c r="P279" t="s">
        <v>111</v>
      </c>
      <c r="Q279" t="s">
        <v>133</v>
      </c>
      <c r="R279" t="s">
        <v>157</v>
      </c>
    </row>
    <row r="280" spans="1:18" x14ac:dyDescent="0.25">
      <c r="A280">
        <v>34279</v>
      </c>
      <c r="B280" t="s">
        <v>965</v>
      </c>
      <c r="C280">
        <v>34279</v>
      </c>
      <c r="D280">
        <v>2830</v>
      </c>
      <c r="E280" t="s">
        <v>102</v>
      </c>
      <c r="F280">
        <v>20</v>
      </c>
      <c r="G280" t="s">
        <v>966</v>
      </c>
      <c r="H280" t="s">
        <v>104</v>
      </c>
      <c r="I280" t="s">
        <v>105</v>
      </c>
      <c r="J280" t="s">
        <v>106</v>
      </c>
      <c r="K280" t="s">
        <v>208</v>
      </c>
      <c r="L280" t="s">
        <v>209</v>
      </c>
      <c r="M280">
        <v>100258</v>
      </c>
      <c r="N280" t="s">
        <v>109</v>
      </c>
      <c r="O280" t="s">
        <v>145</v>
      </c>
      <c r="P280" t="s">
        <v>111</v>
      </c>
      <c r="Q280" t="s">
        <v>133</v>
      </c>
      <c r="R280" t="s">
        <v>113</v>
      </c>
    </row>
    <row r="281" spans="1:18" x14ac:dyDescent="0.25">
      <c r="A281">
        <v>34280</v>
      </c>
      <c r="B281" t="s">
        <v>967</v>
      </c>
      <c r="C281">
        <v>34280</v>
      </c>
      <c r="D281">
        <v>545</v>
      </c>
      <c r="E281" t="s">
        <v>148</v>
      </c>
      <c r="F281">
        <v>20</v>
      </c>
      <c r="G281" t="s">
        <v>968</v>
      </c>
      <c r="H281" t="s">
        <v>150</v>
      </c>
      <c r="I281" t="s">
        <v>276</v>
      </c>
      <c r="J281" t="s">
        <v>276</v>
      </c>
      <c r="K281" t="s">
        <v>277</v>
      </c>
      <c r="L281" t="s">
        <v>278</v>
      </c>
      <c r="M281">
        <v>100017</v>
      </c>
      <c r="N281" t="s">
        <v>279</v>
      </c>
      <c r="O281" t="s">
        <v>110</v>
      </c>
      <c r="P281" t="s">
        <v>111</v>
      </c>
      <c r="Q281" t="s">
        <v>133</v>
      </c>
      <c r="R281" t="s">
        <v>182</v>
      </c>
    </row>
    <row r="282" spans="1:18" x14ac:dyDescent="0.25">
      <c r="A282">
        <v>34281</v>
      </c>
      <c r="B282" t="s">
        <v>969</v>
      </c>
      <c r="C282">
        <v>34281</v>
      </c>
      <c r="D282">
        <v>2381</v>
      </c>
      <c r="E282" t="s">
        <v>148</v>
      </c>
      <c r="F282">
        <v>20</v>
      </c>
      <c r="G282" t="s">
        <v>970</v>
      </c>
      <c r="H282" t="s">
        <v>122</v>
      </c>
      <c r="I282" t="s">
        <v>151</v>
      </c>
      <c r="J282" t="s">
        <v>177</v>
      </c>
      <c r="K282" t="s">
        <v>178</v>
      </c>
      <c r="L282" t="s">
        <v>179</v>
      </c>
      <c r="M282">
        <v>100031</v>
      </c>
      <c r="N282" t="s">
        <v>180</v>
      </c>
      <c r="O282" t="s">
        <v>181</v>
      </c>
      <c r="P282" t="s">
        <v>111</v>
      </c>
      <c r="Q282" t="s">
        <v>112</v>
      </c>
      <c r="R282" t="s">
        <v>182</v>
      </c>
    </row>
    <row r="283" spans="1:18" x14ac:dyDescent="0.25">
      <c r="A283">
        <v>34282</v>
      </c>
      <c r="B283" t="s">
        <v>972</v>
      </c>
      <c r="C283">
        <v>34282</v>
      </c>
      <c r="D283">
        <v>1284</v>
      </c>
      <c r="E283" t="s">
        <v>148</v>
      </c>
      <c r="F283">
        <v>20</v>
      </c>
      <c r="G283" t="s">
        <v>973</v>
      </c>
      <c r="H283" t="s">
        <v>122</v>
      </c>
      <c r="I283" t="s">
        <v>151</v>
      </c>
      <c r="J283" t="s">
        <v>177</v>
      </c>
      <c r="K283" t="s">
        <v>178</v>
      </c>
      <c r="L283" t="s">
        <v>179</v>
      </c>
      <c r="M283">
        <v>100031</v>
      </c>
      <c r="N283" t="s">
        <v>180</v>
      </c>
      <c r="O283" t="s">
        <v>181</v>
      </c>
      <c r="P283" t="s">
        <v>111</v>
      </c>
      <c r="Q283" t="s">
        <v>133</v>
      </c>
      <c r="R283" t="s">
        <v>182</v>
      </c>
    </row>
    <row r="284" spans="1:18" x14ac:dyDescent="0.25">
      <c r="A284">
        <v>34283</v>
      </c>
      <c r="B284" t="s">
        <v>974</v>
      </c>
      <c r="C284">
        <v>34283</v>
      </c>
      <c r="D284">
        <v>1852</v>
      </c>
      <c r="E284" t="s">
        <v>451</v>
      </c>
      <c r="F284">
        <v>20</v>
      </c>
      <c r="G284" t="s">
        <v>975</v>
      </c>
      <c r="H284" t="s">
        <v>122</v>
      </c>
      <c r="I284" t="s">
        <v>151</v>
      </c>
      <c r="J284" t="s">
        <v>177</v>
      </c>
      <c r="K284" t="s">
        <v>153</v>
      </c>
      <c r="L284" t="s">
        <v>154</v>
      </c>
      <c r="M284">
        <v>100219</v>
      </c>
      <c r="N284" t="s">
        <v>286</v>
      </c>
      <c r="O284" t="s">
        <v>181</v>
      </c>
      <c r="P284" t="s">
        <v>111</v>
      </c>
      <c r="Q284" t="s">
        <v>133</v>
      </c>
      <c r="R284" t="s">
        <v>157</v>
      </c>
    </row>
    <row r="285" spans="1:18" x14ac:dyDescent="0.25">
      <c r="A285">
        <v>34284</v>
      </c>
      <c r="B285" t="s">
        <v>976</v>
      </c>
      <c r="C285">
        <v>34284</v>
      </c>
      <c r="D285">
        <v>4107</v>
      </c>
      <c r="E285" t="s">
        <v>120</v>
      </c>
      <c r="F285">
        <v>30</v>
      </c>
      <c r="G285" t="s">
        <v>977</v>
      </c>
      <c r="H285" t="s">
        <v>104</v>
      </c>
      <c r="I285" t="s">
        <v>105</v>
      </c>
      <c r="J285" t="s">
        <v>261</v>
      </c>
      <c r="K285" t="s">
        <v>142</v>
      </c>
      <c r="L285" t="s">
        <v>143</v>
      </c>
      <c r="M285">
        <v>100257</v>
      </c>
      <c r="N285" t="s">
        <v>144</v>
      </c>
      <c r="O285" t="s">
        <v>145</v>
      </c>
      <c r="P285" t="s">
        <v>111</v>
      </c>
      <c r="Q285" t="s">
        <v>112</v>
      </c>
      <c r="R285" t="s">
        <v>113</v>
      </c>
    </row>
    <row r="286" spans="1:18" x14ac:dyDescent="0.25">
      <c r="A286">
        <v>34285</v>
      </c>
      <c r="B286" t="s">
        <v>980</v>
      </c>
      <c r="C286">
        <v>34285</v>
      </c>
      <c r="D286">
        <v>1366</v>
      </c>
      <c r="E286" t="s">
        <v>120</v>
      </c>
      <c r="F286">
        <v>30</v>
      </c>
      <c r="G286" t="s">
        <v>981</v>
      </c>
      <c r="H286" t="s">
        <v>122</v>
      </c>
      <c r="I286" t="s">
        <v>106</v>
      </c>
      <c r="J286" t="s">
        <v>123</v>
      </c>
      <c r="K286" t="s">
        <v>124</v>
      </c>
      <c r="L286" t="s">
        <v>125</v>
      </c>
      <c r="M286">
        <v>100181</v>
      </c>
      <c r="N286" t="s">
        <v>126</v>
      </c>
      <c r="O286" t="s">
        <v>110</v>
      </c>
      <c r="P286" t="s">
        <v>111</v>
      </c>
      <c r="Q286" t="s">
        <v>133</v>
      </c>
      <c r="R286" t="s">
        <v>182</v>
      </c>
    </row>
    <row r="287" spans="1:18" x14ac:dyDescent="0.25">
      <c r="A287">
        <v>34286</v>
      </c>
      <c r="B287" t="s">
        <v>982</v>
      </c>
      <c r="C287">
        <v>34286</v>
      </c>
      <c r="D287">
        <v>2700</v>
      </c>
      <c r="E287" t="s">
        <v>451</v>
      </c>
      <c r="F287">
        <v>20</v>
      </c>
      <c r="G287" t="s">
        <v>983</v>
      </c>
      <c r="H287" t="s">
        <v>122</v>
      </c>
      <c r="I287" t="s">
        <v>151</v>
      </c>
      <c r="J287" t="s">
        <v>177</v>
      </c>
      <c r="K287" t="s">
        <v>153</v>
      </c>
      <c r="L287" t="s">
        <v>154</v>
      </c>
      <c r="M287">
        <v>100219</v>
      </c>
      <c r="N287" t="s">
        <v>286</v>
      </c>
      <c r="O287" t="s">
        <v>181</v>
      </c>
      <c r="P287" t="s">
        <v>111</v>
      </c>
      <c r="Q287" t="s">
        <v>133</v>
      </c>
      <c r="R287" t="s">
        <v>157</v>
      </c>
    </row>
    <row r="288" spans="1:18" x14ac:dyDescent="0.25">
      <c r="A288">
        <v>34287</v>
      </c>
      <c r="B288" t="s">
        <v>984</v>
      </c>
      <c r="C288">
        <v>34287</v>
      </c>
      <c r="D288">
        <v>981</v>
      </c>
      <c r="E288" t="s">
        <v>148</v>
      </c>
      <c r="F288">
        <v>20</v>
      </c>
      <c r="G288" t="s">
        <v>985</v>
      </c>
      <c r="H288" t="s">
        <v>122</v>
      </c>
      <c r="I288" t="s">
        <v>151</v>
      </c>
      <c r="J288" t="s">
        <v>177</v>
      </c>
      <c r="K288" t="s">
        <v>178</v>
      </c>
      <c r="L288" t="s">
        <v>179</v>
      </c>
      <c r="M288">
        <v>100031</v>
      </c>
      <c r="N288" t="s">
        <v>180</v>
      </c>
      <c r="O288" t="s">
        <v>181</v>
      </c>
      <c r="P288" t="s">
        <v>111</v>
      </c>
      <c r="Q288" t="s">
        <v>133</v>
      </c>
      <c r="R288" t="s">
        <v>182</v>
      </c>
    </row>
    <row r="289" spans="1:18" x14ac:dyDescent="0.25">
      <c r="A289">
        <v>34288</v>
      </c>
      <c r="B289" t="s">
        <v>986</v>
      </c>
      <c r="C289">
        <v>34288</v>
      </c>
      <c r="D289">
        <v>466</v>
      </c>
      <c r="E289" t="s">
        <v>148</v>
      </c>
      <c r="F289">
        <v>20</v>
      </c>
      <c r="G289" t="s">
        <v>987</v>
      </c>
      <c r="H289" t="s">
        <v>150</v>
      </c>
      <c r="I289" t="s">
        <v>276</v>
      </c>
      <c r="J289" t="s">
        <v>276</v>
      </c>
      <c r="K289" t="s">
        <v>277</v>
      </c>
      <c r="L289" t="s">
        <v>278</v>
      </c>
      <c r="M289">
        <v>100017</v>
      </c>
      <c r="N289" t="s">
        <v>279</v>
      </c>
      <c r="O289" t="s">
        <v>110</v>
      </c>
      <c r="P289" t="s">
        <v>111</v>
      </c>
      <c r="Q289" t="s">
        <v>133</v>
      </c>
      <c r="R289" t="s">
        <v>182</v>
      </c>
    </row>
    <row r="290" spans="1:18" x14ac:dyDescent="0.25">
      <c r="A290">
        <v>34289</v>
      </c>
      <c r="B290" t="s">
        <v>988</v>
      </c>
      <c r="C290">
        <v>34289</v>
      </c>
      <c r="D290">
        <v>1856</v>
      </c>
      <c r="E290" t="s">
        <v>120</v>
      </c>
      <c r="F290">
        <v>30</v>
      </c>
      <c r="G290" t="s">
        <v>989</v>
      </c>
      <c r="H290" t="s">
        <v>122</v>
      </c>
      <c r="I290" t="s">
        <v>106</v>
      </c>
      <c r="J290" t="s">
        <v>123</v>
      </c>
      <c r="K290" t="s">
        <v>107</v>
      </c>
      <c r="L290" t="s">
        <v>108</v>
      </c>
      <c r="M290">
        <v>100181</v>
      </c>
      <c r="N290" t="s">
        <v>126</v>
      </c>
      <c r="O290" t="s">
        <v>110</v>
      </c>
      <c r="P290" t="s">
        <v>111</v>
      </c>
      <c r="Q290" t="s">
        <v>133</v>
      </c>
      <c r="R290" t="s">
        <v>182</v>
      </c>
    </row>
    <row r="291" spans="1:18" x14ac:dyDescent="0.25">
      <c r="A291">
        <v>34290</v>
      </c>
      <c r="B291" t="s">
        <v>991</v>
      </c>
      <c r="C291">
        <v>34290</v>
      </c>
      <c r="D291">
        <v>223</v>
      </c>
      <c r="E291" t="s">
        <v>148</v>
      </c>
      <c r="F291">
        <v>20</v>
      </c>
      <c r="G291" t="s">
        <v>992</v>
      </c>
      <c r="H291" t="s">
        <v>150</v>
      </c>
      <c r="I291" t="s">
        <v>151</v>
      </c>
      <c r="J291" t="s">
        <v>152</v>
      </c>
      <c r="K291" t="s">
        <v>194</v>
      </c>
      <c r="L291" t="s">
        <v>195</v>
      </c>
      <c r="M291">
        <v>100235</v>
      </c>
      <c r="N291" t="s">
        <v>196</v>
      </c>
      <c r="O291" t="s">
        <v>110</v>
      </c>
      <c r="P291" t="s">
        <v>111</v>
      </c>
      <c r="Q291" t="s">
        <v>112</v>
      </c>
      <c r="R291" t="s">
        <v>182</v>
      </c>
    </row>
    <row r="292" spans="1:18" x14ac:dyDescent="0.25">
      <c r="A292">
        <v>34291</v>
      </c>
      <c r="B292" t="s">
        <v>993</v>
      </c>
      <c r="C292">
        <v>34291</v>
      </c>
      <c r="D292">
        <v>1593</v>
      </c>
      <c r="E292" t="s">
        <v>120</v>
      </c>
      <c r="F292">
        <v>30</v>
      </c>
      <c r="G292" t="s">
        <v>994</v>
      </c>
      <c r="H292" t="s">
        <v>104</v>
      </c>
      <c r="I292" t="s">
        <v>105</v>
      </c>
      <c r="J292" t="s">
        <v>261</v>
      </c>
      <c r="K292" t="s">
        <v>142</v>
      </c>
      <c r="L292" t="s">
        <v>143</v>
      </c>
      <c r="M292">
        <v>100257</v>
      </c>
      <c r="N292" t="s">
        <v>144</v>
      </c>
      <c r="O292" t="s">
        <v>145</v>
      </c>
      <c r="P292" t="s">
        <v>111</v>
      </c>
      <c r="Q292" t="s">
        <v>133</v>
      </c>
      <c r="R292" t="s">
        <v>113</v>
      </c>
    </row>
    <row r="293" spans="1:18" x14ac:dyDescent="0.25">
      <c r="A293">
        <v>34292</v>
      </c>
      <c r="B293" t="s">
        <v>995</v>
      </c>
      <c r="C293">
        <v>34292</v>
      </c>
      <c r="D293">
        <v>914</v>
      </c>
      <c r="E293" t="s">
        <v>120</v>
      </c>
      <c r="F293">
        <v>30</v>
      </c>
      <c r="G293" t="s">
        <v>996</v>
      </c>
      <c r="H293" t="s">
        <v>122</v>
      </c>
      <c r="I293" t="s">
        <v>151</v>
      </c>
      <c r="J293" t="s">
        <v>177</v>
      </c>
      <c r="K293" t="s">
        <v>167</v>
      </c>
      <c r="L293" t="s">
        <v>168</v>
      </c>
      <c r="M293">
        <v>100004</v>
      </c>
      <c r="N293" t="s">
        <v>191</v>
      </c>
      <c r="O293" t="s">
        <v>181</v>
      </c>
      <c r="P293" t="s">
        <v>111</v>
      </c>
      <c r="Q293" t="s">
        <v>112</v>
      </c>
      <c r="R293" t="s">
        <v>157</v>
      </c>
    </row>
    <row r="294" spans="1:18" x14ac:dyDescent="0.25">
      <c r="A294">
        <v>34293</v>
      </c>
      <c r="B294" t="s">
        <v>997</v>
      </c>
      <c r="C294">
        <v>34293</v>
      </c>
      <c r="D294">
        <v>9007</v>
      </c>
      <c r="E294" t="s">
        <v>120</v>
      </c>
      <c r="F294">
        <v>30</v>
      </c>
      <c r="G294" t="s">
        <v>998</v>
      </c>
      <c r="H294" t="s">
        <v>104</v>
      </c>
      <c r="I294" t="s">
        <v>105</v>
      </c>
      <c r="J294" t="s">
        <v>261</v>
      </c>
      <c r="K294" t="s">
        <v>142</v>
      </c>
      <c r="L294" t="s">
        <v>143</v>
      </c>
      <c r="M294">
        <v>100256</v>
      </c>
      <c r="N294" t="s">
        <v>313</v>
      </c>
      <c r="O294" t="s">
        <v>110</v>
      </c>
      <c r="P294" t="s">
        <v>111</v>
      </c>
      <c r="Q294" t="s">
        <v>112</v>
      </c>
      <c r="R294" t="s">
        <v>157</v>
      </c>
    </row>
    <row r="295" spans="1:18" x14ac:dyDescent="0.25">
      <c r="A295">
        <v>34294</v>
      </c>
      <c r="B295" t="s">
        <v>999</v>
      </c>
      <c r="C295">
        <v>34294</v>
      </c>
      <c r="D295">
        <v>597</v>
      </c>
      <c r="E295" t="s">
        <v>148</v>
      </c>
      <c r="F295">
        <v>20</v>
      </c>
      <c r="G295" t="s">
        <v>1000</v>
      </c>
      <c r="H295" t="s">
        <v>150</v>
      </c>
      <c r="I295" t="s">
        <v>276</v>
      </c>
      <c r="J295" t="s">
        <v>276</v>
      </c>
      <c r="K295" t="s">
        <v>277</v>
      </c>
      <c r="L295" t="s">
        <v>278</v>
      </c>
      <c r="M295">
        <v>100017</v>
      </c>
      <c r="N295" t="s">
        <v>279</v>
      </c>
      <c r="O295" t="s">
        <v>110</v>
      </c>
      <c r="P295" t="s">
        <v>111</v>
      </c>
      <c r="Q295" t="s">
        <v>133</v>
      </c>
      <c r="R295" t="s">
        <v>182</v>
      </c>
    </row>
    <row r="296" spans="1:18" x14ac:dyDescent="0.25">
      <c r="A296">
        <v>34295</v>
      </c>
      <c r="B296" t="s">
        <v>1001</v>
      </c>
      <c r="C296">
        <v>34295</v>
      </c>
      <c r="D296">
        <v>367</v>
      </c>
      <c r="E296" t="s">
        <v>148</v>
      </c>
      <c r="F296">
        <v>20</v>
      </c>
      <c r="G296" t="s">
        <v>1002</v>
      </c>
      <c r="H296" t="s">
        <v>150</v>
      </c>
      <c r="I296" t="s">
        <v>218</v>
      </c>
      <c r="J296" t="s">
        <v>219</v>
      </c>
      <c r="K296" t="s">
        <v>433</v>
      </c>
      <c r="L296" t="s">
        <v>434</v>
      </c>
      <c r="M296">
        <v>100253</v>
      </c>
      <c r="N296" t="s">
        <v>222</v>
      </c>
      <c r="O296" t="s">
        <v>110</v>
      </c>
      <c r="P296" t="s">
        <v>111</v>
      </c>
      <c r="Q296" t="s">
        <v>112</v>
      </c>
      <c r="R296" t="s">
        <v>223</v>
      </c>
    </row>
    <row r="297" spans="1:18" x14ac:dyDescent="0.25">
      <c r="A297">
        <v>34296</v>
      </c>
      <c r="B297" t="s">
        <v>1004</v>
      </c>
      <c r="C297">
        <v>34296</v>
      </c>
      <c r="D297">
        <v>630</v>
      </c>
      <c r="E297" t="s">
        <v>148</v>
      </c>
      <c r="F297">
        <v>20</v>
      </c>
      <c r="G297" t="s">
        <v>1005</v>
      </c>
      <c r="H297" t="s">
        <v>150</v>
      </c>
      <c r="I297" t="s">
        <v>276</v>
      </c>
      <c r="J297" t="s">
        <v>276</v>
      </c>
      <c r="K297" t="s">
        <v>277</v>
      </c>
      <c r="L297" t="s">
        <v>278</v>
      </c>
      <c r="M297">
        <v>100017</v>
      </c>
      <c r="N297" t="s">
        <v>279</v>
      </c>
      <c r="O297" t="s">
        <v>110</v>
      </c>
      <c r="P297" t="s">
        <v>111</v>
      </c>
      <c r="Q297" t="s">
        <v>112</v>
      </c>
      <c r="R297" t="s">
        <v>182</v>
      </c>
    </row>
    <row r="298" spans="1:18" x14ac:dyDescent="0.25">
      <c r="A298">
        <v>34297</v>
      </c>
      <c r="B298" t="s">
        <v>1006</v>
      </c>
      <c r="C298">
        <v>34297</v>
      </c>
      <c r="D298">
        <v>1280</v>
      </c>
      <c r="E298" t="s">
        <v>148</v>
      </c>
      <c r="F298">
        <v>20</v>
      </c>
      <c r="G298" t="s">
        <v>1007</v>
      </c>
      <c r="H298" t="s">
        <v>150</v>
      </c>
      <c r="I298" t="s">
        <v>151</v>
      </c>
      <c r="J298" t="s">
        <v>152</v>
      </c>
      <c r="K298" t="s">
        <v>153</v>
      </c>
      <c r="L298" t="s">
        <v>154</v>
      </c>
      <c r="M298">
        <v>100235</v>
      </c>
      <c r="N298" t="s">
        <v>196</v>
      </c>
      <c r="O298" t="s">
        <v>110</v>
      </c>
      <c r="P298" t="s">
        <v>111</v>
      </c>
      <c r="Q298" t="s">
        <v>112</v>
      </c>
      <c r="R298" t="s">
        <v>182</v>
      </c>
    </row>
    <row r="299" spans="1:18" x14ac:dyDescent="0.25">
      <c r="A299">
        <v>34298</v>
      </c>
      <c r="B299" t="s">
        <v>1008</v>
      </c>
      <c r="C299">
        <v>34298</v>
      </c>
      <c r="D299">
        <v>1313</v>
      </c>
      <c r="E299" t="s">
        <v>102</v>
      </c>
      <c r="F299">
        <v>20</v>
      </c>
      <c r="G299" t="s">
        <v>1009</v>
      </c>
      <c r="H299" t="s">
        <v>104</v>
      </c>
      <c r="I299" t="s">
        <v>106</v>
      </c>
      <c r="J299" t="s">
        <v>106</v>
      </c>
      <c r="K299" t="s">
        <v>243</v>
      </c>
      <c r="L299" t="s">
        <v>244</v>
      </c>
      <c r="M299">
        <v>100002</v>
      </c>
      <c r="N299" t="s">
        <v>173</v>
      </c>
      <c r="O299" t="s">
        <v>110</v>
      </c>
      <c r="P299" t="s">
        <v>111</v>
      </c>
      <c r="Q299" t="s">
        <v>133</v>
      </c>
      <c r="R299" t="s">
        <v>157</v>
      </c>
    </row>
    <row r="300" spans="1:18" x14ac:dyDescent="0.25">
      <c r="A300">
        <v>34299</v>
      </c>
      <c r="B300" t="s">
        <v>1013</v>
      </c>
      <c r="C300">
        <v>34299</v>
      </c>
      <c r="D300">
        <v>2745</v>
      </c>
      <c r="E300" t="s">
        <v>102</v>
      </c>
      <c r="F300">
        <v>20</v>
      </c>
      <c r="G300" t="s">
        <v>1014</v>
      </c>
      <c r="H300" t="s">
        <v>104</v>
      </c>
      <c r="I300" t="s">
        <v>106</v>
      </c>
      <c r="J300" t="s">
        <v>106</v>
      </c>
      <c r="K300" t="s">
        <v>578</v>
      </c>
      <c r="L300" t="s">
        <v>579</v>
      </c>
      <c r="M300">
        <v>100002</v>
      </c>
      <c r="N300" t="s">
        <v>173</v>
      </c>
      <c r="O300" t="s">
        <v>110</v>
      </c>
      <c r="P300" t="s">
        <v>111</v>
      </c>
      <c r="Q300" t="s">
        <v>112</v>
      </c>
      <c r="R300" t="s">
        <v>157</v>
      </c>
    </row>
    <row r="301" spans="1:18" x14ac:dyDescent="0.25">
      <c r="A301">
        <v>34300</v>
      </c>
      <c r="B301" t="s">
        <v>1017</v>
      </c>
      <c r="C301">
        <v>34300</v>
      </c>
      <c r="D301">
        <v>4097</v>
      </c>
      <c r="E301" t="s">
        <v>102</v>
      </c>
      <c r="F301">
        <v>20</v>
      </c>
      <c r="G301" t="s">
        <v>1018</v>
      </c>
      <c r="H301" t="s">
        <v>104</v>
      </c>
      <c r="I301" t="s">
        <v>106</v>
      </c>
      <c r="J301" t="s">
        <v>106</v>
      </c>
      <c r="K301" t="s">
        <v>243</v>
      </c>
      <c r="L301" t="s">
        <v>244</v>
      </c>
      <c r="M301">
        <v>100002</v>
      </c>
      <c r="N301" t="s">
        <v>173</v>
      </c>
      <c r="O301" t="s">
        <v>110</v>
      </c>
      <c r="P301" t="s">
        <v>111</v>
      </c>
      <c r="Q301" t="s">
        <v>112</v>
      </c>
      <c r="R301" t="s">
        <v>157</v>
      </c>
    </row>
    <row r="302" spans="1:18" x14ac:dyDescent="0.25">
      <c r="A302">
        <v>34301</v>
      </c>
      <c r="B302" t="s">
        <v>1022</v>
      </c>
      <c r="C302">
        <v>34301</v>
      </c>
      <c r="D302">
        <v>4181</v>
      </c>
      <c r="E302" t="s">
        <v>1022</v>
      </c>
      <c r="F302">
        <v>11</v>
      </c>
      <c r="G302" t="s">
        <v>1023</v>
      </c>
      <c r="H302" t="s">
        <v>122</v>
      </c>
      <c r="I302" t="s">
        <v>229</v>
      </c>
      <c r="J302" t="s">
        <v>123</v>
      </c>
      <c r="K302" t="s">
        <v>1024</v>
      </c>
      <c r="L302" t="s">
        <v>1025</v>
      </c>
      <c r="M302">
        <v>100259</v>
      </c>
      <c r="N302" t="s">
        <v>232</v>
      </c>
      <c r="O302" t="s">
        <v>110</v>
      </c>
      <c r="P302" t="s">
        <v>111</v>
      </c>
      <c r="Q302" t="s">
        <v>133</v>
      </c>
      <c r="R302" t="s">
        <v>223</v>
      </c>
    </row>
    <row r="303" spans="1:18" x14ac:dyDescent="0.25">
      <c r="A303">
        <v>34302</v>
      </c>
      <c r="B303" t="s">
        <v>1029</v>
      </c>
      <c r="C303">
        <v>34302</v>
      </c>
      <c r="D303">
        <v>2101</v>
      </c>
      <c r="E303" t="s">
        <v>120</v>
      </c>
      <c r="F303">
        <v>30</v>
      </c>
      <c r="G303" t="s">
        <v>1030</v>
      </c>
      <c r="H303" t="s">
        <v>104</v>
      </c>
      <c r="I303" t="s">
        <v>105</v>
      </c>
      <c r="J303" t="s">
        <v>141</v>
      </c>
      <c r="K303" t="s">
        <v>142</v>
      </c>
      <c r="L303" t="s">
        <v>143</v>
      </c>
      <c r="M303">
        <v>100257</v>
      </c>
      <c r="N303" t="s">
        <v>144</v>
      </c>
      <c r="O303" t="s">
        <v>145</v>
      </c>
      <c r="P303" t="s">
        <v>111</v>
      </c>
      <c r="Q303" t="s">
        <v>112</v>
      </c>
      <c r="R303" t="s">
        <v>113</v>
      </c>
    </row>
    <row r="304" spans="1:18" x14ac:dyDescent="0.25">
      <c r="A304">
        <v>34303</v>
      </c>
      <c r="B304" t="s">
        <v>1031</v>
      </c>
      <c r="C304">
        <v>34303</v>
      </c>
      <c r="D304">
        <v>2037</v>
      </c>
      <c r="E304" t="s">
        <v>120</v>
      </c>
      <c r="F304">
        <v>30</v>
      </c>
      <c r="G304" t="s">
        <v>1032</v>
      </c>
      <c r="H304" t="s">
        <v>122</v>
      </c>
      <c r="I304" t="s">
        <v>151</v>
      </c>
      <c r="J304" t="s">
        <v>177</v>
      </c>
      <c r="K304" t="s">
        <v>153</v>
      </c>
      <c r="L304" t="s">
        <v>154</v>
      </c>
      <c r="M304">
        <v>100219</v>
      </c>
      <c r="N304" t="s">
        <v>286</v>
      </c>
      <c r="O304" t="s">
        <v>181</v>
      </c>
      <c r="P304" t="s">
        <v>111</v>
      </c>
      <c r="Q304" t="s">
        <v>112</v>
      </c>
      <c r="R304" t="s">
        <v>157</v>
      </c>
    </row>
    <row r="305" spans="1:18" x14ac:dyDescent="0.25">
      <c r="A305">
        <v>34304</v>
      </c>
      <c r="B305" t="s">
        <v>1033</v>
      </c>
      <c r="C305">
        <v>34304</v>
      </c>
      <c r="D305">
        <v>1224</v>
      </c>
      <c r="E305" t="s">
        <v>451</v>
      </c>
      <c r="F305">
        <v>20</v>
      </c>
      <c r="G305" t="s">
        <v>1034</v>
      </c>
      <c r="H305" t="s">
        <v>122</v>
      </c>
      <c r="I305" t="s">
        <v>151</v>
      </c>
      <c r="J305" t="s">
        <v>177</v>
      </c>
      <c r="K305" t="s">
        <v>153</v>
      </c>
      <c r="L305" t="s">
        <v>154</v>
      </c>
      <c r="M305">
        <v>100219</v>
      </c>
      <c r="N305" t="s">
        <v>286</v>
      </c>
      <c r="O305" t="s">
        <v>181</v>
      </c>
      <c r="P305" t="s">
        <v>111</v>
      </c>
      <c r="Q305" t="s">
        <v>133</v>
      </c>
      <c r="R305" t="s">
        <v>157</v>
      </c>
    </row>
    <row r="306" spans="1:18" x14ac:dyDescent="0.25">
      <c r="A306">
        <v>34305</v>
      </c>
      <c r="B306" t="s">
        <v>1035</v>
      </c>
      <c r="C306">
        <v>34305</v>
      </c>
      <c r="D306">
        <v>4045</v>
      </c>
      <c r="E306" t="s">
        <v>120</v>
      </c>
      <c r="F306">
        <v>30</v>
      </c>
      <c r="G306" t="s">
        <v>1036</v>
      </c>
      <c r="H306" t="s">
        <v>104</v>
      </c>
      <c r="I306" t="s">
        <v>105</v>
      </c>
      <c r="J306" t="s">
        <v>261</v>
      </c>
      <c r="K306" t="s">
        <v>142</v>
      </c>
      <c r="L306" t="s">
        <v>143</v>
      </c>
      <c r="M306">
        <v>100256</v>
      </c>
      <c r="N306" t="s">
        <v>313</v>
      </c>
      <c r="O306" t="s">
        <v>110</v>
      </c>
      <c r="P306" t="s">
        <v>111</v>
      </c>
      <c r="Q306" t="s">
        <v>133</v>
      </c>
      <c r="R306" t="s">
        <v>157</v>
      </c>
    </row>
    <row r="307" spans="1:18" x14ac:dyDescent="0.25">
      <c r="A307">
        <v>34306</v>
      </c>
      <c r="B307" t="s">
        <v>1037</v>
      </c>
      <c r="C307">
        <v>34306</v>
      </c>
      <c r="D307">
        <v>1111</v>
      </c>
      <c r="E307" t="s">
        <v>451</v>
      </c>
      <c r="F307">
        <v>20</v>
      </c>
      <c r="G307" t="s">
        <v>1038</v>
      </c>
      <c r="H307" t="s">
        <v>122</v>
      </c>
      <c r="I307" t="s">
        <v>151</v>
      </c>
      <c r="J307" t="s">
        <v>177</v>
      </c>
      <c r="K307" t="s">
        <v>153</v>
      </c>
      <c r="L307" t="s">
        <v>154</v>
      </c>
      <c r="M307">
        <v>100219</v>
      </c>
      <c r="N307" t="s">
        <v>286</v>
      </c>
      <c r="O307" t="s">
        <v>181</v>
      </c>
      <c r="P307" t="s">
        <v>111</v>
      </c>
      <c r="Q307" t="s">
        <v>133</v>
      </c>
      <c r="R307" t="s">
        <v>157</v>
      </c>
    </row>
    <row r="308" spans="1:18" x14ac:dyDescent="0.25">
      <c r="A308">
        <v>34307</v>
      </c>
      <c r="B308" t="s">
        <v>1039</v>
      </c>
      <c r="C308">
        <v>34307</v>
      </c>
      <c r="D308">
        <v>646</v>
      </c>
      <c r="E308" t="s">
        <v>148</v>
      </c>
      <c r="F308">
        <v>20</v>
      </c>
      <c r="G308" t="s">
        <v>1040</v>
      </c>
      <c r="H308" t="s">
        <v>150</v>
      </c>
      <c r="I308" t="s">
        <v>218</v>
      </c>
      <c r="J308" t="s">
        <v>219</v>
      </c>
      <c r="K308" t="s">
        <v>220</v>
      </c>
      <c r="L308" t="s">
        <v>221</v>
      </c>
      <c r="M308">
        <v>100253</v>
      </c>
      <c r="N308" t="s">
        <v>222</v>
      </c>
      <c r="O308" t="s">
        <v>110</v>
      </c>
      <c r="P308" t="s">
        <v>111</v>
      </c>
      <c r="Q308" t="s">
        <v>112</v>
      </c>
      <c r="R308" t="s">
        <v>223</v>
      </c>
    </row>
    <row r="309" spans="1:18" x14ac:dyDescent="0.25">
      <c r="A309">
        <v>34308</v>
      </c>
      <c r="B309" t="s">
        <v>1041</v>
      </c>
      <c r="C309">
        <v>34308</v>
      </c>
      <c r="D309">
        <v>1463</v>
      </c>
      <c r="E309" t="s">
        <v>164</v>
      </c>
      <c r="F309">
        <v>20</v>
      </c>
      <c r="G309" t="s">
        <v>1042</v>
      </c>
      <c r="H309" t="s">
        <v>104</v>
      </c>
      <c r="I309" t="s">
        <v>105</v>
      </c>
      <c r="J309" t="s">
        <v>166</v>
      </c>
      <c r="K309" t="s">
        <v>167</v>
      </c>
      <c r="L309" t="s">
        <v>168</v>
      </c>
      <c r="M309">
        <v>100249</v>
      </c>
      <c r="N309" t="s">
        <v>169</v>
      </c>
      <c r="O309" t="s">
        <v>145</v>
      </c>
      <c r="P309" t="s">
        <v>111</v>
      </c>
      <c r="Q309" t="s">
        <v>133</v>
      </c>
      <c r="R309" t="s">
        <v>113</v>
      </c>
    </row>
    <row r="310" spans="1:18" x14ac:dyDescent="0.25">
      <c r="A310">
        <v>34309</v>
      </c>
      <c r="B310" t="s">
        <v>1043</v>
      </c>
      <c r="C310">
        <v>34309</v>
      </c>
      <c r="D310">
        <v>1017</v>
      </c>
      <c r="E310" t="s">
        <v>148</v>
      </c>
      <c r="F310">
        <v>20</v>
      </c>
      <c r="G310" t="s">
        <v>1044</v>
      </c>
      <c r="H310" t="s">
        <v>150</v>
      </c>
      <c r="I310" t="s">
        <v>151</v>
      </c>
      <c r="J310" t="s">
        <v>152</v>
      </c>
      <c r="K310" t="s">
        <v>194</v>
      </c>
      <c r="L310" t="s">
        <v>195</v>
      </c>
      <c r="M310">
        <v>100235</v>
      </c>
      <c r="N310" t="s">
        <v>196</v>
      </c>
      <c r="O310" t="s">
        <v>110</v>
      </c>
      <c r="P310" t="s">
        <v>111</v>
      </c>
      <c r="Q310" t="s">
        <v>112</v>
      </c>
      <c r="R310" t="s">
        <v>182</v>
      </c>
    </row>
    <row r="311" spans="1:18" x14ac:dyDescent="0.25">
      <c r="A311">
        <v>34310</v>
      </c>
      <c r="B311" t="s">
        <v>1047</v>
      </c>
      <c r="C311">
        <v>34310</v>
      </c>
      <c r="D311">
        <v>1367</v>
      </c>
      <c r="E311" t="s">
        <v>102</v>
      </c>
      <c r="F311">
        <v>20</v>
      </c>
      <c r="G311" t="s">
        <v>1048</v>
      </c>
      <c r="H311" t="s">
        <v>104</v>
      </c>
      <c r="I311" t="s">
        <v>105</v>
      </c>
      <c r="J311" t="s">
        <v>106</v>
      </c>
      <c r="K311" t="s">
        <v>208</v>
      </c>
      <c r="L311" t="s">
        <v>209</v>
      </c>
      <c r="M311">
        <v>100258</v>
      </c>
      <c r="N311" t="s">
        <v>109</v>
      </c>
      <c r="O311" t="s">
        <v>145</v>
      </c>
      <c r="P311" t="s">
        <v>111</v>
      </c>
      <c r="Q311" t="s">
        <v>133</v>
      </c>
      <c r="R311" t="s">
        <v>113</v>
      </c>
    </row>
    <row r="312" spans="1:18" x14ac:dyDescent="0.25">
      <c r="A312">
        <v>34311</v>
      </c>
      <c r="B312" t="s">
        <v>1049</v>
      </c>
      <c r="C312">
        <v>34311</v>
      </c>
      <c r="D312">
        <v>1610</v>
      </c>
      <c r="E312" t="s">
        <v>102</v>
      </c>
      <c r="F312">
        <v>20</v>
      </c>
      <c r="G312" t="s">
        <v>1050</v>
      </c>
      <c r="H312" t="s">
        <v>104</v>
      </c>
      <c r="I312" t="s">
        <v>106</v>
      </c>
      <c r="J312" t="s">
        <v>123</v>
      </c>
      <c r="K312" t="s">
        <v>107</v>
      </c>
      <c r="L312" t="s">
        <v>108</v>
      </c>
      <c r="M312">
        <v>100181</v>
      </c>
      <c r="N312" t="s">
        <v>126</v>
      </c>
      <c r="O312" t="s">
        <v>110</v>
      </c>
      <c r="P312" t="s">
        <v>111</v>
      </c>
      <c r="Q312" t="s">
        <v>133</v>
      </c>
      <c r="R312" t="s">
        <v>182</v>
      </c>
    </row>
    <row r="313" spans="1:18" x14ac:dyDescent="0.25">
      <c r="A313">
        <v>34312</v>
      </c>
      <c r="B313" t="s">
        <v>1052</v>
      </c>
      <c r="C313">
        <v>34312</v>
      </c>
      <c r="D313">
        <v>3088</v>
      </c>
      <c r="E313" t="s">
        <v>164</v>
      </c>
      <c r="F313">
        <v>20</v>
      </c>
      <c r="G313" t="s">
        <v>1053</v>
      </c>
      <c r="H313" t="s">
        <v>104</v>
      </c>
      <c r="I313" t="s">
        <v>105</v>
      </c>
      <c r="J313" t="s">
        <v>166</v>
      </c>
      <c r="K313" t="s">
        <v>167</v>
      </c>
      <c r="L313" t="s">
        <v>168</v>
      </c>
      <c r="M313">
        <v>100249</v>
      </c>
      <c r="N313" t="s">
        <v>169</v>
      </c>
      <c r="O313" t="s">
        <v>145</v>
      </c>
      <c r="P313" t="s">
        <v>111</v>
      </c>
      <c r="Q313" t="s">
        <v>112</v>
      </c>
      <c r="R313" t="s">
        <v>113</v>
      </c>
    </row>
    <row r="314" spans="1:18" x14ac:dyDescent="0.25">
      <c r="A314">
        <v>34313</v>
      </c>
      <c r="B314" t="s">
        <v>1054</v>
      </c>
      <c r="C314">
        <v>34313</v>
      </c>
      <c r="D314">
        <v>389</v>
      </c>
      <c r="E314" t="s">
        <v>148</v>
      </c>
      <c r="F314">
        <v>20</v>
      </c>
      <c r="G314" t="s">
        <v>1055</v>
      </c>
      <c r="H314" t="s">
        <v>122</v>
      </c>
      <c r="I314" t="s">
        <v>151</v>
      </c>
      <c r="J314" t="s">
        <v>177</v>
      </c>
      <c r="K314" t="s">
        <v>178</v>
      </c>
      <c r="L314" t="s">
        <v>179</v>
      </c>
      <c r="M314">
        <v>100031</v>
      </c>
      <c r="N314" t="s">
        <v>180</v>
      </c>
      <c r="O314" t="s">
        <v>181</v>
      </c>
      <c r="P314" t="s">
        <v>111</v>
      </c>
      <c r="Q314" t="s">
        <v>133</v>
      </c>
      <c r="R314" t="s">
        <v>182</v>
      </c>
    </row>
    <row r="315" spans="1:18" x14ac:dyDescent="0.25">
      <c r="A315">
        <v>34314</v>
      </c>
      <c r="B315" t="s">
        <v>1056</v>
      </c>
      <c r="C315">
        <v>34314</v>
      </c>
      <c r="D315">
        <v>626</v>
      </c>
      <c r="E315" t="s">
        <v>148</v>
      </c>
      <c r="F315">
        <v>20</v>
      </c>
      <c r="G315" t="s">
        <v>1057</v>
      </c>
      <c r="H315" t="s">
        <v>150</v>
      </c>
      <c r="I315" t="s">
        <v>151</v>
      </c>
      <c r="J315" t="s">
        <v>152</v>
      </c>
      <c r="K315" t="s">
        <v>194</v>
      </c>
      <c r="L315" t="s">
        <v>195</v>
      </c>
      <c r="M315">
        <v>100235</v>
      </c>
      <c r="N315" t="s">
        <v>196</v>
      </c>
      <c r="O315" t="s">
        <v>110</v>
      </c>
      <c r="P315" t="s">
        <v>111</v>
      </c>
      <c r="Q315" t="s">
        <v>112</v>
      </c>
      <c r="R315" t="s">
        <v>182</v>
      </c>
    </row>
    <row r="316" spans="1:18" x14ac:dyDescent="0.25">
      <c r="A316">
        <v>34315</v>
      </c>
      <c r="B316" t="s">
        <v>1058</v>
      </c>
      <c r="C316">
        <v>34315</v>
      </c>
      <c r="D316">
        <v>279</v>
      </c>
      <c r="E316" t="s">
        <v>120</v>
      </c>
      <c r="F316">
        <v>30</v>
      </c>
      <c r="G316" t="s">
        <v>1059</v>
      </c>
      <c r="H316" t="s">
        <v>122</v>
      </c>
      <c r="I316" t="s">
        <v>151</v>
      </c>
      <c r="J316" t="s">
        <v>177</v>
      </c>
      <c r="K316" t="s">
        <v>124</v>
      </c>
      <c r="L316" t="s">
        <v>125</v>
      </c>
      <c r="M316">
        <v>100004</v>
      </c>
      <c r="N316" t="s">
        <v>191</v>
      </c>
      <c r="O316" t="s">
        <v>181</v>
      </c>
      <c r="P316" t="s">
        <v>111</v>
      </c>
      <c r="Q316" t="s">
        <v>133</v>
      </c>
      <c r="R316" t="s">
        <v>157</v>
      </c>
    </row>
    <row r="317" spans="1:18" x14ac:dyDescent="0.25">
      <c r="A317">
        <v>34316</v>
      </c>
      <c r="B317" t="s">
        <v>1060</v>
      </c>
      <c r="C317">
        <v>34316</v>
      </c>
      <c r="D317">
        <v>451</v>
      </c>
      <c r="E317" t="s">
        <v>148</v>
      </c>
      <c r="F317">
        <v>20</v>
      </c>
      <c r="G317" t="s">
        <v>1061</v>
      </c>
      <c r="H317" t="s">
        <v>122</v>
      </c>
      <c r="I317" t="s">
        <v>151</v>
      </c>
      <c r="J317" t="s">
        <v>177</v>
      </c>
      <c r="K317" t="s">
        <v>153</v>
      </c>
      <c r="L317" t="s">
        <v>154</v>
      </c>
      <c r="M317">
        <v>100219</v>
      </c>
      <c r="N317" t="s">
        <v>286</v>
      </c>
      <c r="O317" t="s">
        <v>181</v>
      </c>
      <c r="P317" t="s">
        <v>111</v>
      </c>
      <c r="Q317" t="s">
        <v>133</v>
      </c>
      <c r="R317" t="s">
        <v>157</v>
      </c>
    </row>
    <row r="318" spans="1:18" x14ac:dyDescent="0.25">
      <c r="A318">
        <v>34317</v>
      </c>
      <c r="B318" t="s">
        <v>1062</v>
      </c>
      <c r="C318">
        <v>34317</v>
      </c>
      <c r="D318">
        <v>4356</v>
      </c>
      <c r="E318" t="s">
        <v>120</v>
      </c>
      <c r="F318">
        <v>30</v>
      </c>
      <c r="G318" t="s">
        <v>1063</v>
      </c>
      <c r="H318" t="s">
        <v>122</v>
      </c>
      <c r="I318" t="s">
        <v>151</v>
      </c>
      <c r="J318" t="s">
        <v>177</v>
      </c>
      <c r="K318" t="s">
        <v>153</v>
      </c>
      <c r="L318" t="s">
        <v>154</v>
      </c>
      <c r="M318">
        <v>100219</v>
      </c>
      <c r="N318" t="s">
        <v>286</v>
      </c>
      <c r="O318" t="s">
        <v>181</v>
      </c>
      <c r="P318" t="s">
        <v>111</v>
      </c>
      <c r="Q318" t="s">
        <v>133</v>
      </c>
      <c r="R318" t="s">
        <v>157</v>
      </c>
    </row>
    <row r="319" spans="1:18" x14ac:dyDescent="0.25">
      <c r="A319">
        <v>34318</v>
      </c>
      <c r="B319" t="s">
        <v>1064</v>
      </c>
      <c r="C319">
        <v>34318</v>
      </c>
      <c r="D319">
        <v>1468</v>
      </c>
      <c r="E319" t="s">
        <v>148</v>
      </c>
      <c r="F319">
        <v>20</v>
      </c>
      <c r="G319" t="s">
        <v>1065</v>
      </c>
      <c r="H319" t="s">
        <v>150</v>
      </c>
      <c r="I319" t="s">
        <v>151</v>
      </c>
      <c r="J319" t="s">
        <v>152</v>
      </c>
      <c r="K319" t="s">
        <v>153</v>
      </c>
      <c r="L319" t="s">
        <v>154</v>
      </c>
      <c r="M319">
        <v>100235</v>
      </c>
      <c r="N319" t="s">
        <v>196</v>
      </c>
      <c r="O319" t="s">
        <v>110</v>
      </c>
      <c r="P319" t="s">
        <v>111</v>
      </c>
      <c r="Q319" t="s">
        <v>112</v>
      </c>
      <c r="R319" t="s">
        <v>182</v>
      </c>
    </row>
    <row r="320" spans="1:18" x14ac:dyDescent="0.25">
      <c r="A320">
        <v>34319</v>
      </c>
      <c r="B320" t="s">
        <v>1066</v>
      </c>
      <c r="C320">
        <v>34319</v>
      </c>
      <c r="D320">
        <v>1132</v>
      </c>
      <c r="E320" t="s">
        <v>120</v>
      </c>
      <c r="F320">
        <v>30</v>
      </c>
      <c r="G320" t="s">
        <v>1067</v>
      </c>
      <c r="H320" t="s">
        <v>104</v>
      </c>
      <c r="I320" t="s">
        <v>105</v>
      </c>
      <c r="J320" t="s">
        <v>106</v>
      </c>
      <c r="K320" t="s">
        <v>208</v>
      </c>
      <c r="L320" t="s">
        <v>209</v>
      </c>
      <c r="M320">
        <v>100258</v>
      </c>
      <c r="N320" t="s">
        <v>109</v>
      </c>
      <c r="O320" t="s">
        <v>145</v>
      </c>
      <c r="P320" t="s">
        <v>111</v>
      </c>
      <c r="Q320" t="s">
        <v>133</v>
      </c>
      <c r="R320" t="s">
        <v>113</v>
      </c>
    </row>
    <row r="321" spans="1:18" x14ac:dyDescent="0.25">
      <c r="A321">
        <v>34320</v>
      </c>
      <c r="B321" t="s">
        <v>1068</v>
      </c>
      <c r="C321">
        <v>34320</v>
      </c>
      <c r="D321">
        <v>1617</v>
      </c>
      <c r="E321" t="s">
        <v>148</v>
      </c>
      <c r="F321">
        <v>20</v>
      </c>
      <c r="G321" t="s">
        <v>1069</v>
      </c>
      <c r="H321" t="s">
        <v>150</v>
      </c>
      <c r="I321" t="s">
        <v>151</v>
      </c>
      <c r="J321" t="s">
        <v>152</v>
      </c>
      <c r="K321" t="s">
        <v>194</v>
      </c>
      <c r="L321" t="s">
        <v>195</v>
      </c>
      <c r="M321">
        <v>100235</v>
      </c>
      <c r="N321" t="s">
        <v>196</v>
      </c>
      <c r="O321" t="s">
        <v>110</v>
      </c>
      <c r="P321" t="s">
        <v>111</v>
      </c>
      <c r="Q321" t="s">
        <v>112</v>
      </c>
      <c r="R321" t="s">
        <v>182</v>
      </c>
    </row>
    <row r="322" spans="1:18" x14ac:dyDescent="0.25">
      <c r="A322">
        <v>34321</v>
      </c>
      <c r="B322" t="s">
        <v>1070</v>
      </c>
      <c r="C322">
        <v>34321</v>
      </c>
      <c r="D322">
        <v>523</v>
      </c>
      <c r="E322" t="s">
        <v>148</v>
      </c>
      <c r="F322">
        <v>20</v>
      </c>
      <c r="G322" t="s">
        <v>1071</v>
      </c>
      <c r="H322" t="s">
        <v>150</v>
      </c>
      <c r="I322" t="s">
        <v>276</v>
      </c>
      <c r="J322" t="s">
        <v>276</v>
      </c>
      <c r="K322" t="s">
        <v>322</v>
      </c>
      <c r="L322" t="s">
        <v>323</v>
      </c>
      <c r="M322">
        <v>100016</v>
      </c>
      <c r="N322" t="s">
        <v>324</v>
      </c>
      <c r="O322" t="s">
        <v>110</v>
      </c>
      <c r="P322" t="s">
        <v>111</v>
      </c>
      <c r="Q322" t="s">
        <v>112</v>
      </c>
      <c r="R322" t="s">
        <v>182</v>
      </c>
    </row>
    <row r="323" spans="1:18" x14ac:dyDescent="0.25">
      <c r="A323">
        <v>34322</v>
      </c>
      <c r="B323" t="s">
        <v>1072</v>
      </c>
      <c r="C323">
        <v>34322</v>
      </c>
      <c r="D323">
        <v>2143</v>
      </c>
      <c r="E323" t="s">
        <v>148</v>
      </c>
      <c r="F323">
        <v>20</v>
      </c>
      <c r="G323" t="s">
        <v>1073</v>
      </c>
      <c r="H323" t="s">
        <v>150</v>
      </c>
      <c r="I323" t="s">
        <v>151</v>
      </c>
      <c r="J323" t="s">
        <v>152</v>
      </c>
      <c r="K323" t="s">
        <v>153</v>
      </c>
      <c r="L323" t="s">
        <v>154</v>
      </c>
      <c r="M323">
        <v>100235</v>
      </c>
      <c r="N323" t="s">
        <v>196</v>
      </c>
      <c r="O323" t="s">
        <v>110</v>
      </c>
      <c r="P323" t="s">
        <v>111</v>
      </c>
      <c r="Q323" t="s">
        <v>112</v>
      </c>
      <c r="R323" t="s">
        <v>182</v>
      </c>
    </row>
    <row r="324" spans="1:18" x14ac:dyDescent="0.25">
      <c r="A324">
        <v>34323</v>
      </c>
      <c r="B324" t="s">
        <v>1074</v>
      </c>
      <c r="C324">
        <v>34323</v>
      </c>
      <c r="D324">
        <v>691</v>
      </c>
      <c r="E324" t="s">
        <v>120</v>
      </c>
      <c r="F324">
        <v>30</v>
      </c>
      <c r="G324" t="s">
        <v>1075</v>
      </c>
      <c r="H324" t="s">
        <v>122</v>
      </c>
      <c r="I324" t="s">
        <v>151</v>
      </c>
      <c r="J324" t="s">
        <v>177</v>
      </c>
      <c r="K324" t="s">
        <v>167</v>
      </c>
      <c r="L324" t="s">
        <v>168</v>
      </c>
      <c r="M324">
        <v>100004</v>
      </c>
      <c r="N324" t="s">
        <v>191</v>
      </c>
      <c r="O324" t="s">
        <v>181</v>
      </c>
      <c r="P324" t="s">
        <v>111</v>
      </c>
      <c r="Q324" t="s">
        <v>133</v>
      </c>
      <c r="R324" t="s">
        <v>157</v>
      </c>
    </row>
    <row r="325" spans="1:18" x14ac:dyDescent="0.25">
      <c r="A325">
        <v>34324</v>
      </c>
      <c r="B325" t="s">
        <v>1076</v>
      </c>
      <c r="C325">
        <v>34324</v>
      </c>
      <c r="D325">
        <v>318</v>
      </c>
      <c r="E325" t="s">
        <v>102</v>
      </c>
      <c r="F325">
        <v>20</v>
      </c>
      <c r="G325" t="s">
        <v>1077</v>
      </c>
      <c r="H325" t="s">
        <v>104</v>
      </c>
      <c r="I325" t="s">
        <v>106</v>
      </c>
      <c r="J325" t="s">
        <v>106</v>
      </c>
      <c r="K325" t="s">
        <v>578</v>
      </c>
      <c r="L325" t="s">
        <v>579</v>
      </c>
      <c r="M325">
        <v>100002</v>
      </c>
      <c r="N325" t="s">
        <v>173</v>
      </c>
      <c r="O325" t="s">
        <v>110</v>
      </c>
      <c r="P325" t="s">
        <v>111</v>
      </c>
      <c r="Q325" t="s">
        <v>133</v>
      </c>
      <c r="R325" t="s">
        <v>157</v>
      </c>
    </row>
    <row r="326" spans="1:18" x14ac:dyDescent="0.25">
      <c r="A326">
        <v>34325</v>
      </c>
      <c r="B326" t="s">
        <v>1081</v>
      </c>
      <c r="C326">
        <v>34325</v>
      </c>
      <c r="D326">
        <v>673</v>
      </c>
      <c r="E326" t="s">
        <v>102</v>
      </c>
      <c r="F326">
        <v>20</v>
      </c>
      <c r="G326" t="s">
        <v>1082</v>
      </c>
      <c r="H326" t="s">
        <v>104</v>
      </c>
      <c r="I326" t="s">
        <v>106</v>
      </c>
      <c r="J326" t="s">
        <v>106</v>
      </c>
      <c r="K326" t="s">
        <v>107</v>
      </c>
      <c r="L326" t="s">
        <v>108</v>
      </c>
      <c r="M326">
        <v>100002</v>
      </c>
      <c r="N326" t="s">
        <v>173</v>
      </c>
      <c r="O326" t="s">
        <v>110</v>
      </c>
      <c r="P326" t="s">
        <v>111</v>
      </c>
      <c r="Q326" t="s">
        <v>112</v>
      </c>
      <c r="R326" t="s">
        <v>157</v>
      </c>
    </row>
    <row r="327" spans="1:18" x14ac:dyDescent="0.25">
      <c r="A327">
        <v>34326</v>
      </c>
      <c r="B327" t="s">
        <v>1083</v>
      </c>
      <c r="C327">
        <v>34326</v>
      </c>
      <c r="D327">
        <v>1019</v>
      </c>
      <c r="E327" t="s">
        <v>120</v>
      </c>
      <c r="F327">
        <v>30</v>
      </c>
      <c r="G327" t="s">
        <v>1084</v>
      </c>
      <c r="H327" t="s">
        <v>104</v>
      </c>
      <c r="I327" t="s">
        <v>105</v>
      </c>
      <c r="J327" t="s">
        <v>261</v>
      </c>
      <c r="K327" t="s">
        <v>142</v>
      </c>
      <c r="L327" t="s">
        <v>143</v>
      </c>
      <c r="M327">
        <v>100257</v>
      </c>
      <c r="N327" t="s">
        <v>144</v>
      </c>
      <c r="O327" t="s">
        <v>145</v>
      </c>
      <c r="P327" t="s">
        <v>111</v>
      </c>
      <c r="Q327" t="s">
        <v>133</v>
      </c>
      <c r="R327" t="s">
        <v>113</v>
      </c>
    </row>
    <row r="328" spans="1:18" x14ac:dyDescent="0.25">
      <c r="A328">
        <v>34327</v>
      </c>
      <c r="B328" t="s">
        <v>1085</v>
      </c>
      <c r="C328">
        <v>34327</v>
      </c>
      <c r="D328">
        <v>921</v>
      </c>
      <c r="E328" t="s">
        <v>148</v>
      </c>
      <c r="F328">
        <v>20</v>
      </c>
      <c r="G328" t="s">
        <v>1086</v>
      </c>
      <c r="H328" t="s">
        <v>150</v>
      </c>
      <c r="I328" t="s">
        <v>218</v>
      </c>
      <c r="J328" t="s">
        <v>219</v>
      </c>
      <c r="K328" t="s">
        <v>220</v>
      </c>
      <c r="L328" t="s">
        <v>221</v>
      </c>
      <c r="M328">
        <v>100253</v>
      </c>
      <c r="N328" t="s">
        <v>222</v>
      </c>
      <c r="O328" t="s">
        <v>110</v>
      </c>
      <c r="P328" t="s">
        <v>111</v>
      </c>
      <c r="Q328" t="s">
        <v>133</v>
      </c>
      <c r="R328" t="s">
        <v>223</v>
      </c>
    </row>
    <row r="329" spans="1:18" x14ac:dyDescent="0.25">
      <c r="A329">
        <v>34328</v>
      </c>
      <c r="B329" t="s">
        <v>1090</v>
      </c>
      <c r="C329">
        <v>34328</v>
      </c>
      <c r="D329">
        <v>1690</v>
      </c>
      <c r="E329" t="s">
        <v>148</v>
      </c>
      <c r="F329">
        <v>20</v>
      </c>
      <c r="G329" t="s">
        <v>1091</v>
      </c>
      <c r="H329" t="s">
        <v>122</v>
      </c>
      <c r="I329" t="s">
        <v>151</v>
      </c>
      <c r="J329" t="s">
        <v>177</v>
      </c>
      <c r="K329" t="s">
        <v>178</v>
      </c>
      <c r="L329" t="s">
        <v>179</v>
      </c>
      <c r="M329">
        <v>100031</v>
      </c>
      <c r="N329" t="s">
        <v>180</v>
      </c>
      <c r="O329" t="s">
        <v>181</v>
      </c>
      <c r="P329" t="s">
        <v>111</v>
      </c>
      <c r="Q329" t="s">
        <v>133</v>
      </c>
      <c r="R329" t="s">
        <v>182</v>
      </c>
    </row>
    <row r="330" spans="1:18" x14ac:dyDescent="0.25">
      <c r="A330">
        <v>34329</v>
      </c>
      <c r="B330" t="s">
        <v>1092</v>
      </c>
      <c r="C330">
        <v>34329</v>
      </c>
      <c r="D330">
        <v>3790</v>
      </c>
      <c r="E330" t="s">
        <v>102</v>
      </c>
      <c r="F330">
        <v>20</v>
      </c>
      <c r="G330" t="s">
        <v>1093</v>
      </c>
      <c r="H330" t="s">
        <v>104</v>
      </c>
      <c r="I330" t="s">
        <v>105</v>
      </c>
      <c r="J330" t="s">
        <v>106</v>
      </c>
      <c r="K330" t="s">
        <v>578</v>
      </c>
      <c r="L330" t="s">
        <v>579</v>
      </c>
      <c r="M330">
        <v>100015</v>
      </c>
      <c r="N330" t="s">
        <v>379</v>
      </c>
      <c r="O330" t="s">
        <v>110</v>
      </c>
      <c r="P330" t="s">
        <v>111</v>
      </c>
      <c r="Q330" t="s">
        <v>112</v>
      </c>
      <c r="R330" t="s">
        <v>157</v>
      </c>
    </row>
    <row r="331" spans="1:18" x14ac:dyDescent="0.25">
      <c r="A331">
        <v>34331</v>
      </c>
      <c r="B331" t="s">
        <v>1094</v>
      </c>
      <c r="C331">
        <v>34331</v>
      </c>
      <c r="D331">
        <v>1891</v>
      </c>
      <c r="E331" t="s">
        <v>120</v>
      </c>
      <c r="F331">
        <v>30</v>
      </c>
      <c r="G331" t="s">
        <v>1095</v>
      </c>
      <c r="H331" t="s">
        <v>104</v>
      </c>
      <c r="I331" t="s">
        <v>105</v>
      </c>
      <c r="J331" t="s">
        <v>261</v>
      </c>
      <c r="K331" t="s">
        <v>142</v>
      </c>
      <c r="L331" t="s">
        <v>143</v>
      </c>
      <c r="M331">
        <v>100257</v>
      </c>
      <c r="N331" t="s">
        <v>144</v>
      </c>
      <c r="O331" t="s">
        <v>145</v>
      </c>
      <c r="P331" t="s">
        <v>111</v>
      </c>
      <c r="Q331" t="s">
        <v>133</v>
      </c>
      <c r="R331" t="s">
        <v>113</v>
      </c>
    </row>
    <row r="332" spans="1:18" x14ac:dyDescent="0.25">
      <c r="A332">
        <v>34332</v>
      </c>
      <c r="B332" t="s">
        <v>1096</v>
      </c>
      <c r="C332">
        <v>34332</v>
      </c>
      <c r="D332">
        <v>3279</v>
      </c>
      <c r="E332" t="s">
        <v>129</v>
      </c>
      <c r="F332">
        <v>20</v>
      </c>
      <c r="G332" t="s">
        <v>1097</v>
      </c>
      <c r="H332" t="s">
        <v>122</v>
      </c>
      <c r="I332" t="s">
        <v>106</v>
      </c>
      <c r="J332" t="s">
        <v>123</v>
      </c>
      <c r="K332" t="s">
        <v>131</v>
      </c>
      <c r="L332" t="s">
        <v>132</v>
      </c>
      <c r="M332">
        <v>100181</v>
      </c>
      <c r="N332" t="s">
        <v>126</v>
      </c>
      <c r="O332" t="s">
        <v>110</v>
      </c>
      <c r="P332" t="s">
        <v>111</v>
      </c>
      <c r="Q332" t="s">
        <v>133</v>
      </c>
      <c r="R332" t="s">
        <v>182</v>
      </c>
    </row>
    <row r="333" spans="1:18" x14ac:dyDescent="0.25">
      <c r="A333">
        <v>34333</v>
      </c>
      <c r="B333" t="s">
        <v>1101</v>
      </c>
      <c r="C333">
        <v>34333</v>
      </c>
      <c r="D333">
        <v>3067</v>
      </c>
      <c r="E333" t="s">
        <v>148</v>
      </c>
      <c r="F333">
        <v>20</v>
      </c>
      <c r="G333" t="s">
        <v>1102</v>
      </c>
      <c r="H333" t="s">
        <v>122</v>
      </c>
      <c r="I333" t="s">
        <v>229</v>
      </c>
      <c r="J333" t="s">
        <v>123</v>
      </c>
      <c r="K333" t="s">
        <v>230</v>
      </c>
      <c r="L333" t="s">
        <v>231</v>
      </c>
      <c r="M333">
        <v>100259</v>
      </c>
      <c r="N333" t="s">
        <v>232</v>
      </c>
      <c r="O333" t="s">
        <v>110</v>
      </c>
      <c r="P333" t="s">
        <v>111</v>
      </c>
      <c r="Q333" t="s">
        <v>112</v>
      </c>
      <c r="R333" t="s">
        <v>223</v>
      </c>
    </row>
    <row r="334" spans="1:18" x14ac:dyDescent="0.25">
      <c r="A334">
        <v>34334</v>
      </c>
      <c r="B334" t="s">
        <v>1103</v>
      </c>
      <c r="C334">
        <v>34334</v>
      </c>
      <c r="D334">
        <v>2805</v>
      </c>
      <c r="E334" t="s">
        <v>120</v>
      </c>
      <c r="F334">
        <v>30</v>
      </c>
      <c r="G334" t="s">
        <v>1104</v>
      </c>
      <c r="H334" t="s">
        <v>104</v>
      </c>
      <c r="I334" t="s">
        <v>105</v>
      </c>
      <c r="J334" t="s">
        <v>261</v>
      </c>
      <c r="K334" t="s">
        <v>142</v>
      </c>
      <c r="L334" t="s">
        <v>143</v>
      </c>
      <c r="M334">
        <v>100257</v>
      </c>
      <c r="N334" t="s">
        <v>144</v>
      </c>
      <c r="O334" t="s">
        <v>145</v>
      </c>
      <c r="P334" t="s">
        <v>111</v>
      </c>
      <c r="Q334" t="s">
        <v>133</v>
      </c>
      <c r="R334" t="s">
        <v>113</v>
      </c>
    </row>
    <row r="335" spans="1:18" x14ac:dyDescent="0.25">
      <c r="A335">
        <v>34335</v>
      </c>
      <c r="B335" t="s">
        <v>1105</v>
      </c>
      <c r="C335">
        <v>34335</v>
      </c>
      <c r="D335">
        <v>797</v>
      </c>
      <c r="E335" t="s">
        <v>164</v>
      </c>
      <c r="F335">
        <v>20</v>
      </c>
      <c r="G335" t="s">
        <v>1106</v>
      </c>
      <c r="H335" t="s">
        <v>104</v>
      </c>
      <c r="I335" t="s">
        <v>105</v>
      </c>
      <c r="J335" t="s">
        <v>166</v>
      </c>
      <c r="K335" t="s">
        <v>167</v>
      </c>
      <c r="L335" t="s">
        <v>168</v>
      </c>
      <c r="M335">
        <v>100249</v>
      </c>
      <c r="N335" t="s">
        <v>169</v>
      </c>
      <c r="O335" t="s">
        <v>110</v>
      </c>
      <c r="P335" t="s">
        <v>111</v>
      </c>
      <c r="Q335" t="s">
        <v>133</v>
      </c>
      <c r="R335" t="s">
        <v>113</v>
      </c>
    </row>
    <row r="336" spans="1:18" x14ac:dyDescent="0.25">
      <c r="A336">
        <v>34336</v>
      </c>
      <c r="B336" t="s">
        <v>1107</v>
      </c>
      <c r="C336">
        <v>34336</v>
      </c>
      <c r="D336">
        <v>1734</v>
      </c>
      <c r="E336" t="s">
        <v>102</v>
      </c>
      <c r="F336">
        <v>20</v>
      </c>
      <c r="G336" t="s">
        <v>1108</v>
      </c>
      <c r="H336" t="s">
        <v>104</v>
      </c>
      <c r="I336" t="s">
        <v>106</v>
      </c>
      <c r="J336" t="s">
        <v>106</v>
      </c>
      <c r="K336" t="s">
        <v>243</v>
      </c>
      <c r="L336" t="s">
        <v>244</v>
      </c>
      <c r="M336">
        <v>100002</v>
      </c>
      <c r="N336" t="s">
        <v>173</v>
      </c>
      <c r="O336" t="s">
        <v>110</v>
      </c>
      <c r="P336" t="s">
        <v>111</v>
      </c>
      <c r="Q336" t="s">
        <v>133</v>
      </c>
      <c r="R336" t="s">
        <v>157</v>
      </c>
    </row>
    <row r="337" spans="1:18" x14ac:dyDescent="0.25">
      <c r="A337">
        <v>34337</v>
      </c>
      <c r="B337" t="s">
        <v>1112</v>
      </c>
      <c r="C337">
        <v>34337</v>
      </c>
      <c r="D337">
        <v>3140</v>
      </c>
      <c r="E337" t="s">
        <v>148</v>
      </c>
      <c r="F337">
        <v>20</v>
      </c>
      <c r="G337" t="s">
        <v>1113</v>
      </c>
      <c r="H337" t="s">
        <v>150</v>
      </c>
      <c r="I337" t="s">
        <v>218</v>
      </c>
      <c r="J337" t="s">
        <v>219</v>
      </c>
      <c r="K337" t="s">
        <v>433</v>
      </c>
      <c r="L337" t="s">
        <v>434</v>
      </c>
      <c r="M337">
        <v>100253</v>
      </c>
      <c r="N337" t="s">
        <v>222</v>
      </c>
      <c r="O337" t="s">
        <v>110</v>
      </c>
      <c r="P337" t="s">
        <v>111</v>
      </c>
      <c r="Q337" t="s">
        <v>112</v>
      </c>
      <c r="R337" t="s">
        <v>223</v>
      </c>
    </row>
    <row r="338" spans="1:18" x14ac:dyDescent="0.25">
      <c r="A338">
        <v>34338</v>
      </c>
      <c r="B338" t="s">
        <v>1117</v>
      </c>
      <c r="C338">
        <v>34338</v>
      </c>
      <c r="D338">
        <v>313</v>
      </c>
      <c r="E338" t="s">
        <v>120</v>
      </c>
      <c r="F338">
        <v>30</v>
      </c>
      <c r="G338" t="s">
        <v>1118</v>
      </c>
      <c r="H338" t="s">
        <v>122</v>
      </c>
      <c r="I338" t="s">
        <v>151</v>
      </c>
      <c r="J338" t="s">
        <v>177</v>
      </c>
      <c r="K338" t="s">
        <v>167</v>
      </c>
      <c r="L338" t="s">
        <v>168</v>
      </c>
      <c r="M338">
        <v>100004</v>
      </c>
      <c r="N338" t="s">
        <v>191</v>
      </c>
      <c r="O338" t="s">
        <v>181</v>
      </c>
      <c r="P338" t="s">
        <v>111</v>
      </c>
      <c r="Q338" t="s">
        <v>133</v>
      </c>
      <c r="R338" t="s">
        <v>157</v>
      </c>
    </row>
    <row r="339" spans="1:18" x14ac:dyDescent="0.25">
      <c r="A339">
        <v>34339</v>
      </c>
      <c r="B339" t="s">
        <v>1119</v>
      </c>
      <c r="C339">
        <v>34339</v>
      </c>
      <c r="D339">
        <v>1394</v>
      </c>
      <c r="E339" t="s">
        <v>102</v>
      </c>
      <c r="F339">
        <v>20</v>
      </c>
      <c r="G339" t="s">
        <v>1120</v>
      </c>
      <c r="H339" t="s">
        <v>104</v>
      </c>
      <c r="I339" t="s">
        <v>105</v>
      </c>
      <c r="J339" t="s">
        <v>141</v>
      </c>
      <c r="K339" t="s">
        <v>142</v>
      </c>
      <c r="L339" t="s">
        <v>143</v>
      </c>
      <c r="M339">
        <v>100248</v>
      </c>
      <c r="N339" t="s">
        <v>200</v>
      </c>
      <c r="O339" t="s">
        <v>145</v>
      </c>
      <c r="P339" t="s">
        <v>111</v>
      </c>
      <c r="Q339" t="s">
        <v>133</v>
      </c>
      <c r="R339" t="s">
        <v>113</v>
      </c>
    </row>
    <row r="340" spans="1:18" x14ac:dyDescent="0.25">
      <c r="A340">
        <v>34340</v>
      </c>
      <c r="B340" t="s">
        <v>1121</v>
      </c>
      <c r="C340">
        <v>34340</v>
      </c>
      <c r="D340">
        <v>554</v>
      </c>
      <c r="E340" t="s">
        <v>148</v>
      </c>
      <c r="F340">
        <v>20</v>
      </c>
      <c r="G340" t="s">
        <v>1122</v>
      </c>
      <c r="H340" t="s">
        <v>150</v>
      </c>
      <c r="I340" t="s">
        <v>276</v>
      </c>
      <c r="J340" t="s">
        <v>276</v>
      </c>
      <c r="K340" t="s">
        <v>277</v>
      </c>
      <c r="L340" t="s">
        <v>278</v>
      </c>
      <c r="M340">
        <v>100017</v>
      </c>
      <c r="N340" t="s">
        <v>279</v>
      </c>
      <c r="O340" t="s">
        <v>110</v>
      </c>
      <c r="P340" t="s">
        <v>111</v>
      </c>
      <c r="Q340" t="s">
        <v>133</v>
      </c>
      <c r="R340" t="s">
        <v>182</v>
      </c>
    </row>
    <row r="341" spans="1:18" x14ac:dyDescent="0.25">
      <c r="A341">
        <v>34341</v>
      </c>
      <c r="B341" t="s">
        <v>1123</v>
      </c>
      <c r="C341">
        <v>34341</v>
      </c>
      <c r="D341">
        <v>3726</v>
      </c>
      <c r="E341" t="s">
        <v>148</v>
      </c>
      <c r="F341">
        <v>20</v>
      </c>
      <c r="G341" t="s">
        <v>1124</v>
      </c>
      <c r="H341" t="s">
        <v>122</v>
      </c>
      <c r="I341" t="s">
        <v>229</v>
      </c>
      <c r="J341" t="s">
        <v>123</v>
      </c>
      <c r="K341" t="s">
        <v>124</v>
      </c>
      <c r="L341" t="s">
        <v>125</v>
      </c>
      <c r="M341">
        <v>100259</v>
      </c>
      <c r="N341" t="s">
        <v>232</v>
      </c>
      <c r="O341" t="s">
        <v>110</v>
      </c>
      <c r="P341" t="s">
        <v>111</v>
      </c>
      <c r="Q341" t="s">
        <v>133</v>
      </c>
      <c r="R341" t="s">
        <v>223</v>
      </c>
    </row>
    <row r="342" spans="1:18" x14ac:dyDescent="0.25">
      <c r="A342">
        <v>34342</v>
      </c>
      <c r="B342" t="s">
        <v>1128</v>
      </c>
      <c r="C342">
        <v>34342</v>
      </c>
      <c r="D342">
        <v>1617</v>
      </c>
      <c r="E342" t="s">
        <v>148</v>
      </c>
      <c r="F342">
        <v>20</v>
      </c>
      <c r="G342" t="s">
        <v>1129</v>
      </c>
      <c r="H342" t="s">
        <v>150</v>
      </c>
      <c r="I342" t="s">
        <v>151</v>
      </c>
      <c r="J342" t="s">
        <v>152</v>
      </c>
      <c r="K342" t="s">
        <v>153</v>
      </c>
      <c r="L342" t="s">
        <v>154</v>
      </c>
      <c r="M342">
        <v>100235</v>
      </c>
      <c r="N342" t="s">
        <v>196</v>
      </c>
      <c r="O342" t="s">
        <v>110</v>
      </c>
      <c r="P342" t="s">
        <v>111</v>
      </c>
      <c r="Q342" t="s">
        <v>112</v>
      </c>
      <c r="R342" t="s">
        <v>182</v>
      </c>
    </row>
    <row r="343" spans="1:18" x14ac:dyDescent="0.25">
      <c r="A343">
        <v>34343</v>
      </c>
      <c r="B343" t="s">
        <v>1130</v>
      </c>
      <c r="C343">
        <v>34343</v>
      </c>
      <c r="D343">
        <v>1687</v>
      </c>
      <c r="E343" t="s">
        <v>148</v>
      </c>
      <c r="F343">
        <v>20</v>
      </c>
      <c r="G343" t="s">
        <v>1131</v>
      </c>
      <c r="H343" t="s">
        <v>150</v>
      </c>
      <c r="I343" t="s">
        <v>151</v>
      </c>
      <c r="J343" t="s">
        <v>152</v>
      </c>
      <c r="K343" t="s">
        <v>153</v>
      </c>
      <c r="L343" t="s">
        <v>154</v>
      </c>
      <c r="M343">
        <v>100235</v>
      </c>
      <c r="N343" t="s">
        <v>196</v>
      </c>
      <c r="O343" t="s">
        <v>110</v>
      </c>
      <c r="P343" t="s">
        <v>111</v>
      </c>
      <c r="Q343" t="s">
        <v>133</v>
      </c>
      <c r="R343" t="s">
        <v>182</v>
      </c>
    </row>
    <row r="344" spans="1:18" x14ac:dyDescent="0.25">
      <c r="A344" s="8">
        <v>34344</v>
      </c>
      <c r="B344" s="8" t="s">
        <v>1132</v>
      </c>
      <c r="C344" s="8">
        <v>34344</v>
      </c>
      <c r="D344" s="8">
        <v>968</v>
      </c>
      <c r="E344" t="s">
        <v>148</v>
      </c>
      <c r="F344" s="8">
        <v>20</v>
      </c>
      <c r="G344" s="8" t="s">
        <v>1139</v>
      </c>
      <c r="H344" s="8" t="s">
        <v>150</v>
      </c>
      <c r="I344" s="8" t="s">
        <v>276</v>
      </c>
      <c r="J344" s="8" t="s">
        <v>276</v>
      </c>
      <c r="K344" s="8" t="s">
        <v>322</v>
      </c>
      <c r="L344" s="8" t="s">
        <v>323</v>
      </c>
      <c r="M344" s="8">
        <v>100016</v>
      </c>
      <c r="N344" s="8" t="s">
        <v>324</v>
      </c>
      <c r="O344" s="8"/>
      <c r="P344" t="s">
        <v>111</v>
      </c>
      <c r="Q344" t="s">
        <v>133</v>
      </c>
      <c r="R344" t="s">
        <v>182</v>
      </c>
    </row>
  </sheetData>
  <autoFilter ref="A2:R344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workbookViewId="0">
      <selection activeCell="A13" sqref="A1:XFD1048576"/>
    </sheetView>
  </sheetViews>
  <sheetFormatPr baseColWidth="10" defaultRowHeight="15" x14ac:dyDescent="0.25"/>
  <cols>
    <col min="3" max="3" width="21.5703125" customWidth="1"/>
    <col min="4" max="7" width="21.140625" customWidth="1"/>
  </cols>
  <sheetData>
    <row r="1" spans="1:7" x14ac:dyDescent="0.25">
      <c r="A1" s="91" t="s">
        <v>0</v>
      </c>
      <c r="B1" t="s">
        <v>1</v>
      </c>
      <c r="C1" t="s">
        <v>11</v>
      </c>
      <c r="D1" s="2" t="s">
        <v>15</v>
      </c>
      <c r="E1" s="2" t="s">
        <v>1271</v>
      </c>
      <c r="F1" s="2" t="s">
        <v>16</v>
      </c>
      <c r="G1" s="2" t="s">
        <v>17</v>
      </c>
    </row>
    <row r="2" spans="1:7" x14ac:dyDescent="0.25">
      <c r="A2" s="91">
        <v>34001</v>
      </c>
      <c r="B2" t="s">
        <v>101</v>
      </c>
      <c r="C2" t="str">
        <f>VLOOKUP(A2,ADM!A$2:N$344,14,0)</f>
        <v>CC les Avant-Monts</v>
      </c>
      <c r="D2" t="s">
        <v>1272</v>
      </c>
      <c r="E2" t="s">
        <v>1264</v>
      </c>
      <c r="F2" t="s">
        <v>1251</v>
      </c>
    </row>
    <row r="3" spans="1:7" x14ac:dyDescent="0.25">
      <c r="A3" s="91">
        <v>34002</v>
      </c>
      <c r="B3" t="s">
        <v>119</v>
      </c>
      <c r="C3" t="str">
        <f>VLOOKUP(A3,ADM!A$2:N$344,14,0)</f>
        <v>CA Hérault-Méditerranée</v>
      </c>
      <c r="D3" t="s">
        <v>1272</v>
      </c>
      <c r="E3" t="s">
        <v>119</v>
      </c>
      <c r="F3" t="s">
        <v>1252</v>
      </c>
      <c r="G3" t="s">
        <v>1285</v>
      </c>
    </row>
    <row r="4" spans="1:7" x14ac:dyDescent="0.25">
      <c r="A4" s="91">
        <v>34003</v>
      </c>
      <c r="B4" t="s">
        <v>129</v>
      </c>
      <c r="C4" t="str">
        <f>VLOOKUP(A4,ADM!A$2:N$344,14,0)</f>
        <v>CA Hérault-Méditerranée</v>
      </c>
      <c r="D4" t="s">
        <v>1272</v>
      </c>
      <c r="E4" t="s">
        <v>129</v>
      </c>
      <c r="F4" t="s">
        <v>1252</v>
      </c>
      <c r="G4" t="s">
        <v>1285</v>
      </c>
    </row>
    <row r="5" spans="1:7" x14ac:dyDescent="0.25">
      <c r="A5" s="91">
        <v>34004</v>
      </c>
      <c r="B5" t="s">
        <v>139</v>
      </c>
      <c r="C5" t="str">
        <f>VLOOKUP(A5,ADM!A$2:N$344,14,0)</f>
        <v>CC Du Minervois au Caroux en Haut-Languedoc</v>
      </c>
      <c r="F5" t="s">
        <v>1253</v>
      </c>
    </row>
    <row r="6" spans="1:7" x14ac:dyDescent="0.25">
      <c r="A6" s="91">
        <v>34005</v>
      </c>
      <c r="B6" t="s">
        <v>147</v>
      </c>
      <c r="C6" t="str">
        <f>VLOOKUP(A6,ADM!A$2:N$344,14,0)</f>
        <v>CC des Cévennes Gangeoises et Suménoises</v>
      </c>
      <c r="E6" t="s">
        <v>147</v>
      </c>
      <c r="F6" t="s">
        <v>1254</v>
      </c>
    </row>
    <row r="7" spans="1:7" x14ac:dyDescent="0.25">
      <c r="A7" s="91">
        <v>34006</v>
      </c>
      <c r="B7" t="s">
        <v>158</v>
      </c>
      <c r="C7" t="str">
        <f>VLOOKUP(A7,ADM!A$2:N$344,14,0)</f>
        <v>CC Du Minervois au Caroux en Haut-Languedoc</v>
      </c>
      <c r="E7" t="s">
        <v>158</v>
      </c>
      <c r="F7" t="s">
        <v>1255</v>
      </c>
    </row>
    <row r="8" spans="1:7" x14ac:dyDescent="0.25">
      <c r="A8" s="91">
        <v>34007</v>
      </c>
      <c r="B8" t="s">
        <v>161</v>
      </c>
      <c r="C8" t="str">
        <f>VLOOKUP(A8,ADM!A$2:N$344,14,0)</f>
        <v>CC Du Minervois au Caroux en Haut-Languedoc</v>
      </c>
      <c r="E8" t="s">
        <v>161</v>
      </c>
      <c r="F8" t="s">
        <v>1256</v>
      </c>
    </row>
    <row r="9" spans="1:7" x14ac:dyDescent="0.25">
      <c r="A9" s="91">
        <v>34008</v>
      </c>
      <c r="B9" t="s">
        <v>163</v>
      </c>
      <c r="C9" t="str">
        <f>VLOOKUP(A9,ADM!A$2:N$344,14,0)</f>
        <v>CC Grand Orb en Languedoc</v>
      </c>
      <c r="E9" t="s">
        <v>1265</v>
      </c>
      <c r="F9" t="s">
        <v>1257</v>
      </c>
    </row>
    <row r="10" spans="1:7" x14ac:dyDescent="0.25">
      <c r="A10" s="91">
        <v>34009</v>
      </c>
      <c r="B10" t="s">
        <v>171</v>
      </c>
      <c r="C10" t="str">
        <f>VLOOKUP(A10,ADM!A$2:N$344,14,0)</f>
        <v>CA de Béziers-Méditerranée</v>
      </c>
      <c r="D10" t="s">
        <v>1272</v>
      </c>
      <c r="E10" t="s">
        <v>171</v>
      </c>
      <c r="F10" t="s">
        <v>1255</v>
      </c>
      <c r="G10" t="s">
        <v>1285</v>
      </c>
    </row>
    <row r="11" spans="1:7" x14ac:dyDescent="0.25">
      <c r="A11" s="91">
        <v>34010</v>
      </c>
      <c r="B11" t="s">
        <v>175</v>
      </c>
      <c r="C11" t="str">
        <f>VLOOKUP(A11,ADM!A$2:N$344,14,0)</f>
        <v>CC Vallée de l'hérault</v>
      </c>
      <c r="D11" t="s">
        <v>1278</v>
      </c>
      <c r="E11" t="s">
        <v>175</v>
      </c>
      <c r="F11" t="s">
        <v>1255</v>
      </c>
      <c r="G11" t="s">
        <v>1285</v>
      </c>
    </row>
    <row r="12" spans="1:7" x14ac:dyDescent="0.25">
      <c r="A12" s="91">
        <v>34011</v>
      </c>
      <c r="B12" t="s">
        <v>185</v>
      </c>
      <c r="C12" t="str">
        <f>VLOOKUP(A12,ADM!A$2:N$344,14,0)</f>
        <v>CC Vallée de l'hérault</v>
      </c>
      <c r="D12" t="s">
        <v>1278</v>
      </c>
      <c r="F12" t="s">
        <v>1253</v>
      </c>
      <c r="G12" t="s">
        <v>1285</v>
      </c>
    </row>
    <row r="13" spans="1:7" x14ac:dyDescent="0.25">
      <c r="A13" s="91">
        <v>34012</v>
      </c>
      <c r="B13" t="s">
        <v>187</v>
      </c>
      <c r="C13" t="str">
        <f>VLOOKUP(A13,ADM!A$2:N$344,14,0)</f>
        <v>CC Vallée de l'hérault</v>
      </c>
      <c r="D13" t="s">
        <v>1278</v>
      </c>
      <c r="E13" t="s">
        <v>187</v>
      </c>
      <c r="F13" t="s">
        <v>1256</v>
      </c>
      <c r="G13" t="s">
        <v>1285</v>
      </c>
    </row>
    <row r="14" spans="1:7" x14ac:dyDescent="0.25">
      <c r="A14" s="91">
        <v>34013</v>
      </c>
      <c r="B14" t="s">
        <v>189</v>
      </c>
      <c r="C14" t="str">
        <f>VLOOKUP(A14,ADM!A$2:N$344,14,0)</f>
        <v>CC du Clermontais</v>
      </c>
      <c r="D14" t="s">
        <v>1278</v>
      </c>
      <c r="E14" t="s">
        <v>189</v>
      </c>
      <c r="F14" t="s">
        <v>1255</v>
      </c>
    </row>
    <row r="15" spans="1:7" x14ac:dyDescent="0.25">
      <c r="A15" s="91">
        <v>34014</v>
      </c>
      <c r="B15" t="s">
        <v>192</v>
      </c>
      <c r="C15" t="str">
        <f>VLOOKUP(A15,ADM!A$2:N$344,14,0)</f>
        <v>CC du Grand Pic Saint-Loup</v>
      </c>
      <c r="D15" t="s">
        <v>1277</v>
      </c>
      <c r="E15" t="s">
        <v>192</v>
      </c>
      <c r="F15" t="s">
        <v>1255</v>
      </c>
      <c r="G15" t="s">
        <v>1286</v>
      </c>
    </row>
    <row r="16" spans="1:7" x14ac:dyDescent="0.25">
      <c r="A16" s="91">
        <v>34015</v>
      </c>
      <c r="B16" t="s">
        <v>198</v>
      </c>
      <c r="C16" t="str">
        <f>VLOOKUP(A16,ADM!A$2:N$344,14,0)</f>
        <v>CC Sud-Hérault</v>
      </c>
      <c r="D16" t="s">
        <v>1272</v>
      </c>
      <c r="E16" t="s">
        <v>1266</v>
      </c>
      <c r="F16" t="s">
        <v>1251</v>
      </c>
    </row>
    <row r="17" spans="1:7" x14ac:dyDescent="0.25">
      <c r="A17" s="91">
        <v>34016</v>
      </c>
      <c r="B17" t="s">
        <v>201</v>
      </c>
      <c r="C17" t="str">
        <f>VLOOKUP(A17,ADM!A$2:N$344,14,0)</f>
        <v>CC Vallée de l'hérault</v>
      </c>
      <c r="D17" t="s">
        <v>1278</v>
      </c>
      <c r="E17" t="s">
        <v>201</v>
      </c>
      <c r="F17" t="s">
        <v>1255</v>
      </c>
      <c r="G17" t="s">
        <v>1285</v>
      </c>
    </row>
    <row r="18" spans="1:7" x14ac:dyDescent="0.25">
      <c r="A18" s="91">
        <v>34017</v>
      </c>
      <c r="B18" t="s">
        <v>203</v>
      </c>
      <c r="C18" t="str">
        <f>VLOOKUP(A18,ADM!A$2:N$344,14,0)</f>
        <v>CA Hérault-Méditerranée</v>
      </c>
      <c r="D18" t="s">
        <v>1272</v>
      </c>
      <c r="E18" t="s">
        <v>203</v>
      </c>
      <c r="F18" t="s">
        <v>1258</v>
      </c>
      <c r="G18" t="s">
        <v>1285</v>
      </c>
    </row>
    <row r="19" spans="1:7" x14ac:dyDescent="0.25">
      <c r="A19" s="91">
        <v>34018</v>
      </c>
      <c r="B19" t="s">
        <v>206</v>
      </c>
      <c r="C19" t="str">
        <f>VLOOKUP(A19,ADM!A$2:N$344,14,0)</f>
        <v>CC les Avant-Monts</v>
      </c>
      <c r="D19" t="s">
        <v>1272</v>
      </c>
      <c r="E19" t="s">
        <v>1264</v>
      </c>
      <c r="F19" t="s">
        <v>1257</v>
      </c>
    </row>
    <row r="20" spans="1:7" x14ac:dyDescent="0.25">
      <c r="A20" s="91">
        <v>34019</v>
      </c>
      <c r="B20" t="s">
        <v>210</v>
      </c>
      <c r="C20" t="str">
        <f>VLOOKUP(A20,ADM!A$2:N$344,14,0)</f>
        <v>CC Grand Orb en Languedoc</v>
      </c>
      <c r="E20" t="s">
        <v>1265</v>
      </c>
      <c r="F20" t="s">
        <v>1251</v>
      </c>
    </row>
    <row r="21" spans="1:7" x14ac:dyDescent="0.25">
      <c r="A21" s="91">
        <v>34020</v>
      </c>
      <c r="B21" t="s">
        <v>212</v>
      </c>
      <c r="C21" t="str">
        <f>VLOOKUP(A21,ADM!A$2:N$344,14,0)</f>
        <v>CC Du Minervois au Caroux en Haut-Languedoc</v>
      </c>
      <c r="E21" t="s">
        <v>212</v>
      </c>
      <c r="F21" t="s">
        <v>1255</v>
      </c>
    </row>
    <row r="22" spans="1:7" x14ac:dyDescent="0.25">
      <c r="A22" s="91">
        <v>34021</v>
      </c>
      <c r="B22" t="s">
        <v>214</v>
      </c>
      <c r="C22" t="str">
        <f>VLOOKUP(A22,ADM!A$2:N$344,14,0)</f>
        <v>CC Sud-Hérault</v>
      </c>
      <c r="D22" t="s">
        <v>1272</v>
      </c>
      <c r="E22" t="s">
        <v>1266</v>
      </c>
      <c r="F22" t="s">
        <v>1257</v>
      </c>
    </row>
    <row r="23" spans="1:7" x14ac:dyDescent="0.25">
      <c r="A23" s="91">
        <v>34022</v>
      </c>
      <c r="B23" t="s">
        <v>216</v>
      </c>
      <c r="C23" t="str">
        <f>VLOOKUP(A23,ADM!A$2:N$344,14,0)</f>
        <v>Montpellier Méditerranée Métropole</v>
      </c>
      <c r="D23" t="s">
        <v>1273</v>
      </c>
      <c r="E23" t="s">
        <v>1267</v>
      </c>
      <c r="F23" t="s">
        <v>1257</v>
      </c>
      <c r="G23" t="s">
        <v>1285</v>
      </c>
    </row>
    <row r="24" spans="1:7" x14ac:dyDescent="0.25">
      <c r="A24" s="91">
        <v>34023</v>
      </c>
      <c r="B24" t="s">
        <v>227</v>
      </c>
      <c r="C24" t="str">
        <f>VLOOKUP(A24,ADM!A$2:N$344,14,0)</f>
        <v>Sète Agglopôle Méditerranée</v>
      </c>
      <c r="D24" t="s">
        <v>1274</v>
      </c>
      <c r="E24" t="s">
        <v>227</v>
      </c>
      <c r="F24" t="s">
        <v>1255</v>
      </c>
      <c r="G24" t="s">
        <v>1285</v>
      </c>
    </row>
    <row r="25" spans="1:7" x14ac:dyDescent="0.25">
      <c r="A25" s="91">
        <v>34024</v>
      </c>
      <c r="B25" t="s">
        <v>237</v>
      </c>
      <c r="C25" t="str">
        <f>VLOOKUP(A25,ADM!A$2:N$344,14,0)</f>
        <v>Sète Agglopôle Méditerranée</v>
      </c>
      <c r="D25" t="s">
        <v>1274</v>
      </c>
      <c r="E25" t="s">
        <v>237</v>
      </c>
      <c r="F25" t="s">
        <v>1255</v>
      </c>
      <c r="G25" t="s">
        <v>1285</v>
      </c>
    </row>
    <row r="26" spans="1:7" x14ac:dyDescent="0.25">
      <c r="A26" s="91">
        <v>34025</v>
      </c>
      <c r="B26" t="s">
        <v>241</v>
      </c>
      <c r="C26" t="str">
        <f>VLOOKUP(A26,ADM!A$2:N$344,14,0)</f>
        <v>CA de Béziers-Méditerranée</v>
      </c>
      <c r="D26" t="s">
        <v>1272</v>
      </c>
      <c r="E26" t="s">
        <v>241</v>
      </c>
      <c r="F26" t="s">
        <v>1255</v>
      </c>
      <c r="G26" t="s">
        <v>1285</v>
      </c>
    </row>
    <row r="27" spans="1:7" x14ac:dyDescent="0.25">
      <c r="A27" s="91">
        <v>34026</v>
      </c>
      <c r="B27" t="s">
        <v>248</v>
      </c>
      <c r="C27" t="str">
        <f>VLOOKUP(A27,ADM!A$2:N$344,14,0)</f>
        <v>CC Du Minervois au Caroux en Haut-Languedoc</v>
      </c>
      <c r="E27" t="s">
        <v>248</v>
      </c>
      <c r="F27" t="s">
        <v>1255</v>
      </c>
    </row>
    <row r="28" spans="1:7" x14ac:dyDescent="0.25">
      <c r="A28" s="91">
        <v>34027</v>
      </c>
      <c r="B28" t="s">
        <v>251</v>
      </c>
      <c r="C28" t="str">
        <f>VLOOKUP(A28,ADM!A$2:N$344,14,0)</f>
        <v>Montpellier Méditerranée Métropole</v>
      </c>
      <c r="D28" t="s">
        <v>1273</v>
      </c>
      <c r="E28" t="s">
        <v>1267</v>
      </c>
      <c r="F28" t="s">
        <v>1257</v>
      </c>
      <c r="G28" t="s">
        <v>1285</v>
      </c>
    </row>
    <row r="29" spans="1:7" x14ac:dyDescent="0.25">
      <c r="A29" s="91">
        <v>34028</v>
      </c>
      <c r="B29" t="s">
        <v>164</v>
      </c>
      <c r="C29" t="str">
        <f>VLOOKUP(A29,ADM!A$2:N$344,14,0)</f>
        <v>CC Grand Orb en Languedoc</v>
      </c>
      <c r="E29" t="s">
        <v>1265</v>
      </c>
      <c r="F29" t="s">
        <v>1257</v>
      </c>
    </row>
    <row r="30" spans="1:7" x14ac:dyDescent="0.25">
      <c r="A30" s="91">
        <v>34029</v>
      </c>
      <c r="B30" t="s">
        <v>257</v>
      </c>
      <c r="C30" t="str">
        <f>VLOOKUP(A30,ADM!A$2:N$344,14,0)</f>
        <v>CC Vallée de l'hérault</v>
      </c>
      <c r="D30" t="s">
        <v>1278</v>
      </c>
      <c r="E30" t="s">
        <v>257</v>
      </c>
      <c r="F30" t="s">
        <v>1255</v>
      </c>
      <c r="G30" t="s">
        <v>1285</v>
      </c>
    </row>
    <row r="31" spans="1:7" x14ac:dyDescent="0.25">
      <c r="A31" s="91">
        <v>34030</v>
      </c>
      <c r="B31" t="s">
        <v>259</v>
      </c>
      <c r="C31" t="str">
        <f>VLOOKUP(A31,ADM!A$2:N$344,14,0)</f>
        <v>CC Du Minervois au Caroux en Haut-Languedoc</v>
      </c>
      <c r="E31" t="s">
        <v>259</v>
      </c>
      <c r="F31" t="s">
        <v>1259</v>
      </c>
    </row>
    <row r="32" spans="1:7" x14ac:dyDescent="0.25">
      <c r="A32" s="91">
        <v>34031</v>
      </c>
      <c r="B32" t="s">
        <v>262</v>
      </c>
      <c r="C32" t="str">
        <f>VLOOKUP(A32,ADM!A$2:N$344,14,0)</f>
        <v>CA Hérault-Méditerranée</v>
      </c>
      <c r="D32" t="s">
        <v>1272</v>
      </c>
      <c r="E32" t="s">
        <v>262</v>
      </c>
      <c r="F32" t="s">
        <v>1255</v>
      </c>
      <c r="G32" t="s">
        <v>1285</v>
      </c>
    </row>
    <row r="33" spans="1:7" x14ac:dyDescent="0.25">
      <c r="A33" s="91">
        <v>34032</v>
      </c>
      <c r="B33" t="s">
        <v>102</v>
      </c>
      <c r="C33" t="str">
        <f>VLOOKUP(A33,ADM!A$2:N$344,14,0)</f>
        <v>CA de Béziers-Méditerranée</v>
      </c>
      <c r="D33" t="s">
        <v>1272</v>
      </c>
      <c r="E33" t="s">
        <v>102</v>
      </c>
      <c r="F33" t="s">
        <v>1255</v>
      </c>
      <c r="G33" t="s">
        <v>1285</v>
      </c>
    </row>
    <row r="34" spans="1:7" x14ac:dyDescent="0.25">
      <c r="A34" s="91">
        <v>34033</v>
      </c>
      <c r="B34" t="s">
        <v>274</v>
      </c>
      <c r="C34" t="str">
        <f>VLOOKUP(A34,ADM!A$2:N$344,14,0)</f>
        <v>CC du Pays de Lunel</v>
      </c>
      <c r="D34" t="s">
        <v>1276</v>
      </c>
      <c r="E34" t="s">
        <v>274</v>
      </c>
      <c r="F34" t="s">
        <v>1255</v>
      </c>
      <c r="G34" t="s">
        <v>1286</v>
      </c>
    </row>
    <row r="35" spans="1:7" x14ac:dyDescent="0.25">
      <c r="A35" s="91">
        <v>34034</v>
      </c>
      <c r="B35" t="s">
        <v>280</v>
      </c>
      <c r="C35" t="str">
        <f>VLOOKUP(A35,ADM!A$2:N$344,14,0)</f>
        <v>CC Du Minervois au Caroux en Haut-Languedoc</v>
      </c>
      <c r="E35" t="s">
        <v>280</v>
      </c>
      <c r="F35" t="s">
        <v>1259</v>
      </c>
    </row>
    <row r="36" spans="1:7" x14ac:dyDescent="0.25">
      <c r="A36" s="91">
        <v>34035</v>
      </c>
      <c r="B36" t="s">
        <v>282</v>
      </c>
      <c r="C36" t="str">
        <f>VLOOKUP(A36,ADM!A$2:N$344,14,0)</f>
        <v>CC Vallée de l'hérault</v>
      </c>
      <c r="D36" t="s">
        <v>1278</v>
      </c>
      <c r="E36" t="s">
        <v>282</v>
      </c>
      <c r="F36" t="s">
        <v>1255</v>
      </c>
      <c r="G36" t="s">
        <v>1285</v>
      </c>
    </row>
    <row r="37" spans="1:7" x14ac:dyDescent="0.25">
      <c r="A37" s="91">
        <v>34036</v>
      </c>
      <c r="B37" t="s">
        <v>284</v>
      </c>
      <c r="C37" t="str">
        <f>VLOOKUP(A37,ADM!A$2:N$344,14,0)</f>
        <v>CC Lodévois et Larzac</v>
      </c>
      <c r="D37" t="s">
        <v>1278</v>
      </c>
      <c r="E37" t="s">
        <v>1268</v>
      </c>
      <c r="F37" t="s">
        <v>1251</v>
      </c>
      <c r="G37" t="s">
        <v>1285</v>
      </c>
    </row>
    <row r="38" spans="1:7" x14ac:dyDescent="0.25">
      <c r="A38" s="91">
        <v>34037</v>
      </c>
      <c r="B38" t="s">
        <v>287</v>
      </c>
      <c r="C38" t="str">
        <f>VLOOKUP(A38,ADM!A$2:N$344,14,0)</f>
        <v>CA de Béziers-Méditerranée</v>
      </c>
      <c r="D38" t="s">
        <v>1272</v>
      </c>
      <c r="E38" t="s">
        <v>287</v>
      </c>
      <c r="F38" t="s">
        <v>1255</v>
      </c>
      <c r="G38" t="s">
        <v>1285</v>
      </c>
    </row>
    <row r="39" spans="1:7" x14ac:dyDescent="0.25">
      <c r="A39" s="91">
        <v>34038</v>
      </c>
      <c r="B39" t="s">
        <v>291</v>
      </c>
      <c r="C39" t="str">
        <f>VLOOKUP(A39,ADM!A$2:N$344,14,0)</f>
        <v>CC Grand Orb en Languedoc</v>
      </c>
      <c r="E39" t="s">
        <v>1265</v>
      </c>
      <c r="F39" t="s">
        <v>1251</v>
      </c>
    </row>
    <row r="40" spans="1:7" x14ac:dyDescent="0.25">
      <c r="A40" s="91">
        <v>34039</v>
      </c>
      <c r="B40" t="s">
        <v>295</v>
      </c>
      <c r="C40" t="str">
        <f>VLOOKUP(A40,ADM!A$2:N$344,14,0)</f>
        <v>Sète Agglopôle Méditerranée</v>
      </c>
      <c r="D40" t="s">
        <v>1274</v>
      </c>
      <c r="E40" t="s">
        <v>295</v>
      </c>
      <c r="F40" t="s">
        <v>1255</v>
      </c>
      <c r="G40" t="s">
        <v>1285</v>
      </c>
    </row>
    <row r="41" spans="1:7" x14ac:dyDescent="0.25">
      <c r="A41" s="91">
        <v>34040</v>
      </c>
      <c r="B41" t="s">
        <v>297</v>
      </c>
      <c r="C41" t="str">
        <f>VLOOKUP(A41,ADM!A$2:N$344,14,0)</f>
        <v>CC Grand Orb en Languedoc</v>
      </c>
      <c r="E41" t="s">
        <v>1265</v>
      </c>
      <c r="F41" t="s">
        <v>1260</v>
      </c>
    </row>
    <row r="42" spans="1:7" x14ac:dyDescent="0.25">
      <c r="A42" s="91">
        <v>34041</v>
      </c>
      <c r="B42" t="s">
        <v>299</v>
      </c>
      <c r="C42" t="str">
        <f>VLOOKUP(A42,ADM!A$2:N$344,14,0)</f>
        <v>CC du Clermontais</v>
      </c>
      <c r="D42" t="s">
        <v>1278</v>
      </c>
      <c r="E42" t="s">
        <v>299</v>
      </c>
      <c r="F42" t="s">
        <v>1255</v>
      </c>
    </row>
    <row r="43" spans="1:7" x14ac:dyDescent="0.25">
      <c r="A43" s="91">
        <v>34042</v>
      </c>
      <c r="B43" t="s">
        <v>302</v>
      </c>
      <c r="C43" t="str">
        <f>VLOOKUP(A43,ADM!A$2:N$344,14,0)</f>
        <v>CC des Cévennes Gangeoises et Suménoises</v>
      </c>
      <c r="E43" t="s">
        <v>302</v>
      </c>
      <c r="F43" t="s">
        <v>1255</v>
      </c>
    </row>
    <row r="44" spans="1:7" x14ac:dyDescent="0.25">
      <c r="A44" s="91">
        <v>34043</v>
      </c>
      <c r="B44" t="s">
        <v>304</v>
      </c>
      <c r="C44" t="str">
        <f>VLOOKUP(A44,ADM!A$2:N$344,14,0)</f>
        <v>CC du Grand Pic Saint-Loup</v>
      </c>
      <c r="D44" t="s">
        <v>1277</v>
      </c>
      <c r="F44" t="s">
        <v>1253</v>
      </c>
      <c r="G44" t="s">
        <v>1286</v>
      </c>
    </row>
    <row r="45" spans="1:7" x14ac:dyDescent="0.25">
      <c r="A45" s="91">
        <v>34044</v>
      </c>
      <c r="B45" t="s">
        <v>307</v>
      </c>
      <c r="C45" t="str">
        <f>VLOOKUP(A45,ADM!A$2:N$344,14,0)</f>
        <v>CC les Avant-Monts</v>
      </c>
      <c r="D45" t="s">
        <v>1272</v>
      </c>
      <c r="E45" t="s">
        <v>1264</v>
      </c>
      <c r="F45" t="s">
        <v>1260</v>
      </c>
    </row>
    <row r="46" spans="1:7" x14ac:dyDescent="0.25">
      <c r="A46" s="91">
        <v>34045</v>
      </c>
      <c r="B46" t="s">
        <v>309</v>
      </c>
      <c r="C46" t="str">
        <f>VLOOKUP(A46,ADM!A$2:N$344,14,0)</f>
        <v>CC du Clermontais</v>
      </c>
      <c r="D46" t="s">
        <v>1278</v>
      </c>
      <c r="E46" t="s">
        <v>309</v>
      </c>
      <c r="F46" t="s">
        <v>1255</v>
      </c>
    </row>
    <row r="47" spans="1:7" x14ac:dyDescent="0.25">
      <c r="A47" s="91">
        <v>34046</v>
      </c>
      <c r="B47" t="s">
        <v>311</v>
      </c>
      <c r="C47" t="str">
        <f>VLOOKUP(A47,ADM!A$2:N$344,14,0)</f>
        <v>CC des Monts de Lacaune et de la Montagne du Haut Languedoc</v>
      </c>
      <c r="D47" t="s">
        <v>1278</v>
      </c>
      <c r="E47" t="s">
        <v>1269</v>
      </c>
      <c r="F47" t="s">
        <v>1255</v>
      </c>
    </row>
    <row r="48" spans="1:7" x14ac:dyDescent="0.25">
      <c r="A48" s="91">
        <v>34047</v>
      </c>
      <c r="B48" t="s">
        <v>314</v>
      </c>
      <c r="C48" t="str">
        <f>VLOOKUP(A48,ADM!A$2:N$344,14,0)</f>
        <v>CC Vallée de l'hérault</v>
      </c>
      <c r="D48" t="s">
        <v>1278</v>
      </c>
      <c r="E48" t="s">
        <v>314</v>
      </c>
      <c r="F48" t="s">
        <v>1256</v>
      </c>
      <c r="G48" t="s">
        <v>1285</v>
      </c>
    </row>
    <row r="49" spans="1:7" x14ac:dyDescent="0.25">
      <c r="A49" s="91">
        <v>34048</v>
      </c>
      <c r="B49" t="s">
        <v>316</v>
      </c>
      <c r="C49" t="str">
        <f>VLOOKUP(A49,ADM!A$2:N$344,14,0)</f>
        <v>CC du Pays de Lunel</v>
      </c>
      <c r="D49" t="s">
        <v>1276</v>
      </c>
      <c r="F49" t="s">
        <v>1253</v>
      </c>
      <c r="G49" t="s">
        <v>1286</v>
      </c>
    </row>
    <row r="50" spans="1:7" x14ac:dyDescent="0.25">
      <c r="A50" s="91">
        <v>34049</v>
      </c>
      <c r="B50" t="s">
        <v>318</v>
      </c>
      <c r="C50" t="str">
        <f>VLOOKUP(A50,ADM!A$2:N$344,14,0)</f>
        <v>CC Grand Orb en Languedoc</v>
      </c>
      <c r="E50" t="s">
        <v>1265</v>
      </c>
      <c r="F50" t="s">
        <v>1251</v>
      </c>
    </row>
    <row r="51" spans="1:7" x14ac:dyDescent="0.25">
      <c r="A51" s="91">
        <v>34050</v>
      </c>
      <c r="B51" t="s">
        <v>320</v>
      </c>
      <c r="C51" t="str">
        <f>VLOOKUP(A51,ADM!A$2:N$344,14,0)</f>
        <v>CA du Pays de l'Or</v>
      </c>
      <c r="D51" t="s">
        <v>1275</v>
      </c>
      <c r="E51" t="s">
        <v>320</v>
      </c>
      <c r="F51" t="s">
        <v>1252</v>
      </c>
      <c r="G51" t="s">
        <v>1285</v>
      </c>
    </row>
    <row r="52" spans="1:7" x14ac:dyDescent="0.25">
      <c r="A52" s="91">
        <v>34051</v>
      </c>
      <c r="B52" t="s">
        <v>327</v>
      </c>
      <c r="C52" t="str">
        <f>VLOOKUP(A52,ADM!A$2:N$344,14,0)</f>
        <v>CC du Clermontais</v>
      </c>
      <c r="D52" t="s">
        <v>1278</v>
      </c>
      <c r="E52" t="s">
        <v>327</v>
      </c>
      <c r="F52" t="s">
        <v>1256</v>
      </c>
    </row>
    <row r="53" spans="1:7" x14ac:dyDescent="0.25">
      <c r="A53" s="91">
        <v>34052</v>
      </c>
      <c r="B53" t="s">
        <v>330</v>
      </c>
      <c r="C53" t="str">
        <f>VLOOKUP(A53,ADM!A$2:N$344,14,0)</f>
        <v>CC Sud-Hérault</v>
      </c>
      <c r="D53" t="s">
        <v>1272</v>
      </c>
      <c r="E53" t="s">
        <v>1266</v>
      </c>
      <c r="F53" t="s">
        <v>1257</v>
      </c>
    </row>
    <row r="54" spans="1:7" x14ac:dyDescent="0.25">
      <c r="A54" s="91">
        <v>34053</v>
      </c>
      <c r="B54" t="s">
        <v>334</v>
      </c>
      <c r="C54" t="str">
        <f>VLOOKUP(A54,ADM!A$2:N$344,14,0)</f>
        <v>CC Grand Orb en Languedoc</v>
      </c>
      <c r="E54" t="s">
        <v>1265</v>
      </c>
      <c r="F54" t="s">
        <v>1251</v>
      </c>
    </row>
    <row r="55" spans="1:7" x14ac:dyDescent="0.25">
      <c r="A55" s="91">
        <v>34054</v>
      </c>
      <c r="B55" t="s">
        <v>336</v>
      </c>
      <c r="C55" t="str">
        <f>VLOOKUP(A55,ADM!A$2:N$344,14,0)</f>
        <v>CC Du Minervois au Caroux en Haut-Languedoc</v>
      </c>
      <c r="F55" t="s">
        <v>1253</v>
      </c>
    </row>
    <row r="56" spans="1:7" x14ac:dyDescent="0.25">
      <c r="A56" s="91">
        <v>34055</v>
      </c>
      <c r="B56" t="s">
        <v>338</v>
      </c>
      <c r="C56" t="str">
        <f>VLOOKUP(A56,ADM!A$2:N$344,14,0)</f>
        <v>CC des Monts de Lacaune et de la Montagne du Haut Languedoc</v>
      </c>
      <c r="D56" t="s">
        <v>1278</v>
      </c>
      <c r="E56" t="s">
        <v>1269</v>
      </c>
      <c r="F56" t="s">
        <v>1256</v>
      </c>
    </row>
    <row r="57" spans="1:7" x14ac:dyDescent="0.25">
      <c r="A57" s="91">
        <v>34056</v>
      </c>
      <c r="B57" t="s">
        <v>341</v>
      </c>
      <c r="C57" t="str">
        <f>VLOOKUP(A57,ADM!A$2:N$344,14,0)</f>
        <v>CA Hérault-Méditerranée</v>
      </c>
      <c r="D57" t="s">
        <v>1272</v>
      </c>
      <c r="E57" t="s">
        <v>341</v>
      </c>
      <c r="F57" t="s">
        <v>1252</v>
      </c>
      <c r="G57" t="s">
        <v>1285</v>
      </c>
    </row>
    <row r="58" spans="1:7" x14ac:dyDescent="0.25">
      <c r="A58" s="91">
        <v>34057</v>
      </c>
      <c r="B58" t="s">
        <v>343</v>
      </c>
      <c r="C58" t="str">
        <f>VLOOKUP(A58,ADM!A$2:N$344,14,0)</f>
        <v>Montpellier Méditerranée Métropole</v>
      </c>
      <c r="D58" t="s">
        <v>1273</v>
      </c>
      <c r="E58" t="s">
        <v>1267</v>
      </c>
      <c r="F58" t="s">
        <v>1257</v>
      </c>
      <c r="G58" t="s">
        <v>1285</v>
      </c>
    </row>
    <row r="59" spans="1:7" x14ac:dyDescent="0.25">
      <c r="A59" s="91">
        <v>34058</v>
      </c>
      <c r="B59" t="s">
        <v>350</v>
      </c>
      <c r="C59" t="str">
        <f>VLOOKUP(A59,ADM!A$2:N$344,14,0)</f>
        <v>Montpellier Méditerranée Métropole</v>
      </c>
      <c r="D59" t="s">
        <v>1273</v>
      </c>
      <c r="E59" t="s">
        <v>1267</v>
      </c>
      <c r="F59" t="s">
        <v>1257</v>
      </c>
      <c r="G59" t="s">
        <v>1285</v>
      </c>
    </row>
    <row r="60" spans="1:7" x14ac:dyDescent="0.25">
      <c r="A60" s="91">
        <v>34059</v>
      </c>
      <c r="B60" t="s">
        <v>355</v>
      </c>
      <c r="C60" t="str">
        <f>VLOOKUP(A60,ADM!A$2:N$344,14,0)</f>
        <v>CC Du Minervois au Caroux en Haut-Languedoc</v>
      </c>
      <c r="E60" t="s">
        <v>355</v>
      </c>
      <c r="F60" t="s">
        <v>1259</v>
      </c>
    </row>
    <row r="61" spans="1:7" x14ac:dyDescent="0.25">
      <c r="A61" s="91">
        <v>34060</v>
      </c>
      <c r="B61" t="s">
        <v>357</v>
      </c>
      <c r="C61" t="str">
        <f>VLOOKUP(A61,ADM!A$2:N$344,14,0)</f>
        <v>CC du Grand Pic Saint-Loup</v>
      </c>
      <c r="D61" t="s">
        <v>1277</v>
      </c>
      <c r="E61" t="s">
        <v>357</v>
      </c>
      <c r="F61" t="s">
        <v>1256</v>
      </c>
      <c r="G61" t="s">
        <v>1286</v>
      </c>
    </row>
    <row r="62" spans="1:7" x14ac:dyDescent="0.25">
      <c r="A62" s="91">
        <v>34061</v>
      </c>
      <c r="B62" t="s">
        <v>359</v>
      </c>
      <c r="C62" t="str">
        <f>VLOOKUP(A62,ADM!A$2:N$344,14,0)</f>
        <v>CC les Avant-Monts</v>
      </c>
      <c r="D62" t="s">
        <v>1272</v>
      </c>
      <c r="E62" t="s">
        <v>1264</v>
      </c>
      <c r="F62" t="s">
        <v>1260</v>
      </c>
    </row>
    <row r="63" spans="1:7" x14ac:dyDescent="0.25">
      <c r="A63" s="91">
        <v>34062</v>
      </c>
      <c r="B63" t="s">
        <v>361</v>
      </c>
      <c r="C63" t="str">
        <f>VLOOKUP(A63,ADM!A$2:N$344,14,0)</f>
        <v>CC les Avant-Monts</v>
      </c>
      <c r="D63" t="s">
        <v>1272</v>
      </c>
      <c r="E63" t="s">
        <v>1264</v>
      </c>
      <c r="F63" t="s">
        <v>1251</v>
      </c>
    </row>
    <row r="64" spans="1:7" x14ac:dyDescent="0.25">
      <c r="A64" s="91">
        <v>34063</v>
      </c>
      <c r="B64" t="s">
        <v>363</v>
      </c>
      <c r="C64" t="str">
        <f>VLOOKUP(A64,ADM!A$2:N$344,14,0)</f>
        <v>CA Hérault-Méditerranée</v>
      </c>
      <c r="D64" t="s">
        <v>1272</v>
      </c>
      <c r="E64" t="s">
        <v>363</v>
      </c>
      <c r="F64" t="s">
        <v>1255</v>
      </c>
      <c r="G64" t="s">
        <v>1285</v>
      </c>
    </row>
    <row r="65" spans="1:7" x14ac:dyDescent="0.25">
      <c r="A65" s="91">
        <v>34064</v>
      </c>
      <c r="B65" t="s">
        <v>365</v>
      </c>
      <c r="C65" t="str">
        <f>VLOOKUP(A65,ADM!A$2:N$344,14,0)</f>
        <v>CC Lodévois et Larzac</v>
      </c>
      <c r="D65" t="s">
        <v>1278</v>
      </c>
      <c r="E65" t="s">
        <v>1268</v>
      </c>
      <c r="F65" t="s">
        <v>1257</v>
      </c>
      <c r="G65" t="s">
        <v>1285</v>
      </c>
    </row>
    <row r="66" spans="1:7" x14ac:dyDescent="0.25">
      <c r="A66" s="91">
        <v>34065</v>
      </c>
      <c r="B66" t="s">
        <v>369</v>
      </c>
      <c r="C66" t="str">
        <f>VLOOKUP(A66,ADM!A$2:N$344,14,0)</f>
        <v>CC Sud-Hérault</v>
      </c>
      <c r="D66" t="s">
        <v>1272</v>
      </c>
      <c r="E66" t="s">
        <v>1266</v>
      </c>
      <c r="F66" t="s">
        <v>1257</v>
      </c>
    </row>
    <row r="67" spans="1:7" x14ac:dyDescent="0.25">
      <c r="A67" s="91">
        <v>34066</v>
      </c>
      <c r="B67" t="s">
        <v>371</v>
      </c>
      <c r="C67" t="str">
        <f>VLOOKUP(A67,ADM!A$2:N$344,14,0)</f>
        <v>CC du Grand Pic Saint-Loup</v>
      </c>
      <c r="D67" t="s">
        <v>1277</v>
      </c>
      <c r="E67" t="s">
        <v>371</v>
      </c>
      <c r="F67" t="s">
        <v>1256</v>
      </c>
      <c r="G67" t="s">
        <v>1286</v>
      </c>
    </row>
    <row r="68" spans="1:7" x14ac:dyDescent="0.25">
      <c r="A68" s="91">
        <v>34067</v>
      </c>
      <c r="B68" t="s">
        <v>373</v>
      </c>
      <c r="C68" t="str">
        <f>VLOOKUP(A68,ADM!A$2:N$344,14,0)</f>
        <v>CC des Cévennes Gangeoises et Suménoises</v>
      </c>
      <c r="E68" t="s">
        <v>373</v>
      </c>
      <c r="F68" t="s">
        <v>1255</v>
      </c>
    </row>
    <row r="69" spans="1:7" x14ac:dyDescent="0.25">
      <c r="A69" s="91">
        <v>34068</v>
      </c>
      <c r="B69" t="s">
        <v>375</v>
      </c>
      <c r="C69" t="str">
        <f>VLOOKUP(A69,ADM!A$2:N$344,14,0)</f>
        <v>CA Hérault-Méditerranée</v>
      </c>
      <c r="D69" t="s">
        <v>1272</v>
      </c>
      <c r="E69" t="s">
        <v>375</v>
      </c>
      <c r="F69" t="s">
        <v>1256</v>
      </c>
      <c r="G69" t="s">
        <v>1285</v>
      </c>
    </row>
    <row r="70" spans="1:7" x14ac:dyDescent="0.25">
      <c r="A70" s="91">
        <v>34069</v>
      </c>
      <c r="B70" t="s">
        <v>377</v>
      </c>
      <c r="C70" t="str">
        <f>VLOOKUP(A70,ADM!A$2:N$344,14,0)</f>
        <v>CC la Domitienne</v>
      </c>
      <c r="D70" t="s">
        <v>1272</v>
      </c>
      <c r="E70" t="s">
        <v>377</v>
      </c>
      <c r="F70" t="s">
        <v>1252</v>
      </c>
      <c r="G70" t="s">
        <v>1285</v>
      </c>
    </row>
    <row r="71" spans="1:7" x14ac:dyDescent="0.25">
      <c r="A71" s="91">
        <v>34070</v>
      </c>
      <c r="B71" t="s">
        <v>382</v>
      </c>
      <c r="C71" t="str">
        <f>VLOOKUP(A71,ADM!A$2:N$344,14,0)</f>
        <v>CC Sud-Hérault</v>
      </c>
      <c r="D71" t="s">
        <v>1272</v>
      </c>
      <c r="E71" t="s">
        <v>1266</v>
      </c>
      <c r="F71" t="s">
        <v>1257</v>
      </c>
    </row>
    <row r="72" spans="1:7" x14ac:dyDescent="0.25">
      <c r="A72" s="91">
        <v>34071</v>
      </c>
      <c r="B72" t="s">
        <v>385</v>
      </c>
      <c r="C72" t="str">
        <f>VLOOKUP(A72,ADM!A$2:N$344,14,0)</f>
        <v>CC Grand Orb en Languedoc</v>
      </c>
      <c r="E72" t="s">
        <v>1265</v>
      </c>
      <c r="F72" t="s">
        <v>1251</v>
      </c>
    </row>
    <row r="73" spans="1:7" x14ac:dyDescent="0.25">
      <c r="A73" s="91">
        <v>34072</v>
      </c>
      <c r="B73" t="s">
        <v>387</v>
      </c>
      <c r="C73" t="str">
        <f>VLOOKUP(A73,ADM!A$2:N$344,14,0)</f>
        <v>CC Lodévois et Larzac</v>
      </c>
      <c r="D73" t="s">
        <v>1278</v>
      </c>
      <c r="E73" t="s">
        <v>1268</v>
      </c>
      <c r="F73" t="s">
        <v>1251</v>
      </c>
      <c r="G73" t="s">
        <v>1285</v>
      </c>
    </row>
    <row r="74" spans="1:7" x14ac:dyDescent="0.25">
      <c r="A74" s="91">
        <v>34073</v>
      </c>
      <c r="B74" t="s">
        <v>389</v>
      </c>
      <c r="C74" t="str">
        <f>VLOOKUP(A74,ADM!A$2:N$344,14,0)</f>
        <v>CA de Béziers-Méditerranée</v>
      </c>
      <c r="D74" t="s">
        <v>1272</v>
      </c>
      <c r="E74" t="s">
        <v>389</v>
      </c>
      <c r="F74" t="s">
        <v>1252</v>
      </c>
      <c r="G74" t="s">
        <v>1285</v>
      </c>
    </row>
    <row r="75" spans="1:7" x14ac:dyDescent="0.25">
      <c r="A75" s="91">
        <v>34074</v>
      </c>
      <c r="B75" t="s">
        <v>393</v>
      </c>
      <c r="C75" t="str">
        <f>VLOOKUP(A75,ADM!A$2:N$344,14,0)</f>
        <v>CC Sud-Hérault</v>
      </c>
      <c r="D75" t="s">
        <v>1272</v>
      </c>
      <c r="E75" t="s">
        <v>1266</v>
      </c>
      <c r="F75" t="s">
        <v>1257</v>
      </c>
    </row>
    <row r="76" spans="1:7" x14ac:dyDescent="0.25">
      <c r="A76" s="91">
        <v>34075</v>
      </c>
      <c r="B76" t="s">
        <v>396</v>
      </c>
      <c r="C76" t="str">
        <f>VLOOKUP(A76,ADM!A$2:N$344,14,0)</f>
        <v>CC Du Minervois au Caroux en Haut-Languedoc</v>
      </c>
      <c r="E76" t="s">
        <v>396</v>
      </c>
      <c r="F76" t="s">
        <v>1252</v>
      </c>
    </row>
    <row r="77" spans="1:7" x14ac:dyDescent="0.25">
      <c r="A77" s="91">
        <v>34076</v>
      </c>
      <c r="B77" t="s">
        <v>398</v>
      </c>
      <c r="C77" t="str">
        <f>VLOOKUP(A77,ADM!A$2:N$344,14,0)</f>
        <v>CC du Clermontais</v>
      </c>
      <c r="D77" t="s">
        <v>1278</v>
      </c>
      <c r="E77" t="s">
        <v>398</v>
      </c>
      <c r="F77" t="s">
        <v>1255</v>
      </c>
    </row>
    <row r="78" spans="1:7" x14ac:dyDescent="0.25">
      <c r="A78" s="91">
        <v>34077</v>
      </c>
      <c r="B78" t="s">
        <v>400</v>
      </c>
      <c r="C78" t="str">
        <f>VLOOKUP(A78,ADM!A$2:N$344,14,0)</f>
        <v>Montpellier Méditerranée Métropole</v>
      </c>
      <c r="D78" t="s">
        <v>1273</v>
      </c>
      <c r="E78" t="s">
        <v>1267</v>
      </c>
      <c r="F78" t="s">
        <v>1257</v>
      </c>
      <c r="G78" t="s">
        <v>1285</v>
      </c>
    </row>
    <row r="79" spans="1:7" x14ac:dyDescent="0.25">
      <c r="A79" s="91">
        <v>34078</v>
      </c>
      <c r="B79" t="s">
        <v>405</v>
      </c>
      <c r="C79" t="str">
        <f>VLOOKUP(A79,ADM!A$2:N$344,14,0)</f>
        <v>CC du Grand Pic Saint-Loup</v>
      </c>
      <c r="D79" t="s">
        <v>1277</v>
      </c>
      <c r="E79" t="s">
        <v>405</v>
      </c>
      <c r="F79" t="s">
        <v>1255</v>
      </c>
      <c r="G79" t="s">
        <v>1286</v>
      </c>
    </row>
    <row r="80" spans="1:7" x14ac:dyDescent="0.25">
      <c r="A80" s="91">
        <v>34079</v>
      </c>
      <c r="B80" t="s">
        <v>408</v>
      </c>
      <c r="C80" t="str">
        <f>VLOOKUP(A80,ADM!A$2:N$344,14,0)</f>
        <v>CC du Clermontais</v>
      </c>
      <c r="D80" t="s">
        <v>1278</v>
      </c>
      <c r="E80" t="s">
        <v>408</v>
      </c>
      <c r="F80" t="s">
        <v>1252</v>
      </c>
    </row>
    <row r="81" spans="1:7" x14ac:dyDescent="0.25">
      <c r="A81" s="91">
        <v>34080</v>
      </c>
      <c r="B81" t="s">
        <v>412</v>
      </c>
      <c r="C81" t="str">
        <f>VLOOKUP(A81,ADM!A$2:N$344,14,0)</f>
        <v>CC Du Minervois au Caroux en Haut-Languedoc</v>
      </c>
      <c r="E81" t="s">
        <v>412</v>
      </c>
      <c r="F81" t="s">
        <v>1255</v>
      </c>
    </row>
    <row r="82" spans="1:7" x14ac:dyDescent="0.25">
      <c r="A82" s="91">
        <v>34081</v>
      </c>
      <c r="B82" t="s">
        <v>414</v>
      </c>
      <c r="C82" t="str">
        <f>VLOOKUP(A82,ADM!A$2:N$344,14,0)</f>
        <v>CC la Domitienne</v>
      </c>
      <c r="D82" t="s">
        <v>1272</v>
      </c>
      <c r="E82" t="s">
        <v>414</v>
      </c>
      <c r="F82" t="s">
        <v>1252</v>
      </c>
      <c r="G82" t="s">
        <v>1285</v>
      </c>
    </row>
    <row r="83" spans="1:7" x14ac:dyDescent="0.25">
      <c r="A83" s="91">
        <v>34082</v>
      </c>
      <c r="B83" t="s">
        <v>418</v>
      </c>
      <c r="C83" t="str">
        <f>VLOOKUP(A83,ADM!A$2:N$344,14,0)</f>
        <v>CC du Grand Pic Saint-Loup</v>
      </c>
      <c r="D83" t="s">
        <v>1277</v>
      </c>
      <c r="E83" t="s">
        <v>418</v>
      </c>
      <c r="F83" t="s">
        <v>1256</v>
      </c>
      <c r="G83" t="s">
        <v>1286</v>
      </c>
    </row>
    <row r="84" spans="1:7" x14ac:dyDescent="0.25">
      <c r="A84" s="91">
        <v>34083</v>
      </c>
      <c r="B84" t="s">
        <v>421</v>
      </c>
      <c r="C84" t="str">
        <f>VLOOKUP(A84,ADM!A$2:N$344,14,0)</f>
        <v>CC Grand Orb en Languedoc</v>
      </c>
      <c r="E84" t="s">
        <v>1265</v>
      </c>
      <c r="F84" t="s">
        <v>1251</v>
      </c>
    </row>
    <row r="85" spans="1:7" x14ac:dyDescent="0.25">
      <c r="A85" s="91">
        <v>34084</v>
      </c>
      <c r="B85" t="s">
        <v>423</v>
      </c>
      <c r="C85" t="str">
        <f>VLOOKUP(A85,ADM!A$2:N$344,14,0)</f>
        <v>CA de Béziers-Méditerranée</v>
      </c>
      <c r="D85" t="s">
        <v>1272</v>
      </c>
      <c r="E85" t="s">
        <v>423</v>
      </c>
      <c r="F85" t="s">
        <v>1255</v>
      </c>
      <c r="G85" t="s">
        <v>1285</v>
      </c>
    </row>
    <row r="86" spans="1:7" x14ac:dyDescent="0.25">
      <c r="A86" s="91">
        <v>34085</v>
      </c>
      <c r="B86" t="s">
        <v>427</v>
      </c>
      <c r="C86" t="str">
        <f>VLOOKUP(A86,ADM!A$2:N$344,14,0)</f>
        <v>CA de Béziers-Méditerranée</v>
      </c>
      <c r="D86" t="s">
        <v>1272</v>
      </c>
      <c r="E86" t="s">
        <v>427</v>
      </c>
      <c r="F86" t="s">
        <v>1258</v>
      </c>
      <c r="G86" t="s">
        <v>1285</v>
      </c>
    </row>
    <row r="87" spans="1:7" x14ac:dyDescent="0.25">
      <c r="A87" s="91">
        <v>34086</v>
      </c>
      <c r="B87" t="s">
        <v>429</v>
      </c>
      <c r="C87" t="str">
        <f>VLOOKUP(A87,ADM!A$2:N$344,14,0)</f>
        <v>CC Du Minervois au Caroux en Haut-Languedoc</v>
      </c>
      <c r="E87" t="s">
        <v>429</v>
      </c>
      <c r="F87" t="s">
        <v>1255</v>
      </c>
    </row>
    <row r="88" spans="1:7" x14ac:dyDescent="0.25">
      <c r="A88" s="91">
        <v>34087</v>
      </c>
      <c r="B88" t="s">
        <v>431</v>
      </c>
      <c r="C88" t="str">
        <f>VLOOKUP(A88,ADM!A$2:N$344,14,0)</f>
        <v>Montpellier Méditerranée Métropole</v>
      </c>
      <c r="D88" t="s">
        <v>1273</v>
      </c>
      <c r="E88" t="s">
        <v>1267</v>
      </c>
      <c r="F88" t="s">
        <v>1257</v>
      </c>
      <c r="G88" t="s">
        <v>1285</v>
      </c>
    </row>
    <row r="89" spans="1:7" x14ac:dyDescent="0.25">
      <c r="A89" s="91">
        <v>34088</v>
      </c>
      <c r="B89" t="s">
        <v>437</v>
      </c>
      <c r="C89" t="str">
        <f>VLOOKUP(A89,ADM!A$2:N$344,14,0)</f>
        <v>Montpellier Méditerranée Métropole</v>
      </c>
      <c r="D89" t="s">
        <v>1273</v>
      </c>
      <c r="E89" t="s">
        <v>1267</v>
      </c>
      <c r="F89" t="s">
        <v>1257</v>
      </c>
      <c r="G89" t="s">
        <v>1285</v>
      </c>
    </row>
    <row r="90" spans="1:7" x14ac:dyDescent="0.25">
      <c r="A90" s="91">
        <v>34089</v>
      </c>
      <c r="B90" t="s">
        <v>442</v>
      </c>
      <c r="C90" t="str">
        <f>VLOOKUP(A90,ADM!A$2:N$344,14,0)</f>
        <v>CC Sud-Hérault</v>
      </c>
      <c r="D90" t="s">
        <v>1272</v>
      </c>
      <c r="E90" t="s">
        <v>1266</v>
      </c>
      <c r="F90" t="s">
        <v>1257</v>
      </c>
    </row>
    <row r="91" spans="1:7" x14ac:dyDescent="0.25">
      <c r="A91" s="91">
        <v>34090</v>
      </c>
      <c r="B91" t="s">
        <v>445</v>
      </c>
      <c r="C91" t="str">
        <f>VLOOKUP(A91,ADM!A$2:N$344,14,0)</f>
        <v>Montpellier Méditerranée Métropole</v>
      </c>
      <c r="D91" t="s">
        <v>1273</v>
      </c>
      <c r="E91" t="s">
        <v>1267</v>
      </c>
      <c r="F91" t="s">
        <v>1257</v>
      </c>
      <c r="G91" t="s">
        <v>1285</v>
      </c>
    </row>
    <row r="92" spans="1:7" x14ac:dyDescent="0.25">
      <c r="A92" s="91">
        <v>34091</v>
      </c>
      <c r="B92" t="s">
        <v>450</v>
      </c>
      <c r="C92" t="str">
        <f>VLOOKUP(A92,ADM!A$2:N$344,14,0)</f>
        <v>CC Lodévois et Larzac</v>
      </c>
      <c r="D92" t="s">
        <v>1278</v>
      </c>
      <c r="E92" t="s">
        <v>1268</v>
      </c>
      <c r="F92" t="s">
        <v>1251</v>
      </c>
      <c r="G92" t="s">
        <v>1285</v>
      </c>
    </row>
    <row r="93" spans="1:7" x14ac:dyDescent="0.25">
      <c r="A93" s="91">
        <v>34092</v>
      </c>
      <c r="B93" t="s">
        <v>453</v>
      </c>
      <c r="C93" t="str">
        <f>VLOOKUP(A93,ADM!A$2:N$344,14,0)</f>
        <v>CC Sud-Hérault</v>
      </c>
      <c r="D93" t="s">
        <v>1272</v>
      </c>
      <c r="E93" t="s">
        <v>1266</v>
      </c>
      <c r="F93" t="s">
        <v>1257</v>
      </c>
    </row>
    <row r="94" spans="1:7" x14ac:dyDescent="0.25">
      <c r="A94" s="91">
        <v>34093</v>
      </c>
      <c r="B94" t="s">
        <v>455</v>
      </c>
      <c r="C94" t="str">
        <f>VLOOKUP(A94,ADM!A$2:N$344,14,0)</f>
        <v>CC Grand Orb en Languedoc</v>
      </c>
      <c r="E94" t="s">
        <v>1265</v>
      </c>
      <c r="F94" t="s">
        <v>1251</v>
      </c>
    </row>
    <row r="95" spans="1:7" x14ac:dyDescent="0.25">
      <c r="A95" s="91">
        <v>34094</v>
      </c>
      <c r="B95" t="s">
        <v>457</v>
      </c>
      <c r="C95" t="str">
        <f>VLOOKUP(A95,ADM!A$2:N$344,14,0)</f>
        <v>CA de Béziers-Méditerranée</v>
      </c>
      <c r="D95" t="s">
        <v>1272</v>
      </c>
      <c r="E95" t="s">
        <v>457</v>
      </c>
      <c r="F95" t="s">
        <v>1255</v>
      </c>
      <c r="G95" t="s">
        <v>1285</v>
      </c>
    </row>
    <row r="96" spans="1:7" x14ac:dyDescent="0.25">
      <c r="A96" s="91">
        <v>34095</v>
      </c>
      <c r="B96" t="s">
        <v>459</v>
      </c>
      <c r="C96" t="str">
        <f>VLOOKUP(A96,ADM!A$2:N$344,14,0)</f>
        <v>Montpellier Méditerranée Métropole</v>
      </c>
      <c r="D96" t="s">
        <v>1273</v>
      </c>
      <c r="E96" t="s">
        <v>1267</v>
      </c>
      <c r="F96" t="s">
        <v>1257</v>
      </c>
      <c r="G96" t="s">
        <v>1285</v>
      </c>
    </row>
    <row r="97" spans="1:7" x14ac:dyDescent="0.25">
      <c r="A97" s="91">
        <v>34096</v>
      </c>
      <c r="B97" t="s">
        <v>463</v>
      </c>
      <c r="C97" t="str">
        <f>VLOOKUP(A97,ADM!A$2:N$344,14,0)</f>
        <v>CC les Avant-Monts</v>
      </c>
      <c r="D97" t="s">
        <v>1272</v>
      </c>
      <c r="E97" t="s">
        <v>1264</v>
      </c>
      <c r="F97" t="s">
        <v>1257</v>
      </c>
    </row>
    <row r="98" spans="1:7" x14ac:dyDescent="0.25">
      <c r="A98" s="91">
        <v>34097</v>
      </c>
      <c r="B98" t="s">
        <v>465</v>
      </c>
      <c r="C98" t="str">
        <f>VLOOKUP(A98,ADM!A$2:N$344,14,0)</f>
        <v>CC Du Minervois au Caroux en Haut-Languedoc</v>
      </c>
      <c r="E98" t="s">
        <v>465</v>
      </c>
      <c r="F98" t="s">
        <v>1258</v>
      </c>
    </row>
    <row r="99" spans="1:7" x14ac:dyDescent="0.25">
      <c r="A99" s="91">
        <v>34098</v>
      </c>
      <c r="B99" t="s">
        <v>467</v>
      </c>
      <c r="C99" t="str">
        <f>VLOOKUP(A99,ADM!A$2:N$344,14,0)</f>
        <v>CC Du Minervois au Caroux en Haut-Languedoc</v>
      </c>
      <c r="E99" t="s">
        <v>467</v>
      </c>
      <c r="F99" t="s">
        <v>1259</v>
      </c>
    </row>
    <row r="100" spans="1:7" x14ac:dyDescent="0.25">
      <c r="A100" s="91">
        <v>34099</v>
      </c>
      <c r="B100" t="s">
        <v>469</v>
      </c>
      <c r="C100" t="str">
        <f>VLOOKUP(A100,ADM!A$2:N$344,14,0)</f>
        <v>CC du Grand Pic Saint-Loup</v>
      </c>
      <c r="D100" t="s">
        <v>1277</v>
      </c>
      <c r="E100" t="s">
        <v>469</v>
      </c>
      <c r="F100" t="s">
        <v>1261</v>
      </c>
      <c r="G100" t="s">
        <v>1286</v>
      </c>
    </row>
    <row r="101" spans="1:7" x14ac:dyDescent="0.25">
      <c r="A101" s="91">
        <v>34100</v>
      </c>
      <c r="B101" t="s">
        <v>471</v>
      </c>
      <c r="C101" t="str">
        <f>VLOOKUP(A101,ADM!A$2:N$344,14,0)</f>
        <v>CC Du Minervois au Caroux en Haut-Languedoc</v>
      </c>
      <c r="F101" t="s">
        <v>1253</v>
      </c>
    </row>
    <row r="102" spans="1:7" x14ac:dyDescent="0.25">
      <c r="A102" s="91">
        <v>34101</v>
      </c>
      <c r="B102" t="s">
        <v>473</v>
      </c>
      <c r="C102" t="str">
        <f>VLOOKUP(A102,ADM!A$2:N$344,14,0)</f>
        <v>CA Hérault-Méditerranée</v>
      </c>
      <c r="D102" t="s">
        <v>1272</v>
      </c>
      <c r="E102" t="s">
        <v>473</v>
      </c>
      <c r="F102" t="s">
        <v>1255</v>
      </c>
      <c r="G102" t="s">
        <v>1285</v>
      </c>
    </row>
    <row r="103" spans="1:7" x14ac:dyDescent="0.25">
      <c r="A103" s="91">
        <v>34102</v>
      </c>
      <c r="B103" t="s">
        <v>478</v>
      </c>
      <c r="C103" t="str">
        <f>VLOOKUP(A103,ADM!A$2:N$344,14,0)</f>
        <v>CC du Grand Pic Saint-Loup</v>
      </c>
      <c r="D103" t="s">
        <v>1277</v>
      </c>
      <c r="E103" t="s">
        <v>478</v>
      </c>
      <c r="F103" t="s">
        <v>1255</v>
      </c>
      <c r="G103" t="s">
        <v>1286</v>
      </c>
    </row>
    <row r="104" spans="1:7" x14ac:dyDescent="0.25">
      <c r="A104" s="91">
        <v>34103</v>
      </c>
      <c r="B104" t="s">
        <v>480</v>
      </c>
      <c r="C104" t="str">
        <f>VLOOKUP(A104,ADM!A$2:N$344,14,0)</f>
        <v>CC du Clermontais</v>
      </c>
      <c r="D104" t="s">
        <v>1278</v>
      </c>
      <c r="E104" t="s">
        <v>480</v>
      </c>
      <c r="F104" t="s">
        <v>1255</v>
      </c>
    </row>
    <row r="105" spans="1:7" x14ac:dyDescent="0.25">
      <c r="A105" s="91">
        <v>34104</v>
      </c>
      <c r="B105" t="s">
        <v>482</v>
      </c>
      <c r="C105" t="str">
        <f>VLOOKUP(A105,ADM!A$2:N$344,14,0)</f>
        <v>CC les Avant-Monts</v>
      </c>
      <c r="D105" t="s">
        <v>1272</v>
      </c>
      <c r="E105" t="s">
        <v>1264</v>
      </c>
      <c r="F105" t="s">
        <v>1251</v>
      </c>
    </row>
    <row r="106" spans="1:7" x14ac:dyDescent="0.25">
      <c r="A106" s="91">
        <v>34105</v>
      </c>
      <c r="B106" t="s">
        <v>484</v>
      </c>
      <c r="C106" t="str">
        <f>VLOOKUP(A106,ADM!A$2:N$344,14,0)</f>
        <v>CC les Avant-Monts</v>
      </c>
      <c r="D106" t="s">
        <v>1272</v>
      </c>
      <c r="E106" t="s">
        <v>1264</v>
      </c>
      <c r="F106" t="s">
        <v>1257</v>
      </c>
    </row>
    <row r="107" spans="1:7" x14ac:dyDescent="0.25">
      <c r="A107" s="91">
        <v>34106</v>
      </c>
      <c r="B107" t="s">
        <v>486</v>
      </c>
      <c r="C107" t="str">
        <f>VLOOKUP(A107,ADM!A$2:N$344,14,0)</f>
        <v>CC Lodévois et Larzac</v>
      </c>
      <c r="D107" t="s">
        <v>1278</v>
      </c>
      <c r="E107" t="s">
        <v>1268</v>
      </c>
      <c r="F107" t="s">
        <v>1251</v>
      </c>
      <c r="G107" t="s">
        <v>1285</v>
      </c>
    </row>
    <row r="108" spans="1:7" x14ac:dyDescent="0.25">
      <c r="A108" s="91">
        <v>34107</v>
      </c>
      <c r="B108" t="s">
        <v>488</v>
      </c>
      <c r="C108" t="str">
        <f>VLOOKUP(A108,ADM!A$2:N$344,14,0)</f>
        <v>CC des Monts de Lacaune et de la Montagne du Haut Languedoc</v>
      </c>
      <c r="D108" t="s">
        <v>1278</v>
      </c>
      <c r="E108" t="s">
        <v>1269</v>
      </c>
      <c r="F108" t="s">
        <v>1252</v>
      </c>
    </row>
    <row r="109" spans="1:7" x14ac:dyDescent="0.25">
      <c r="A109" s="91">
        <v>34108</v>
      </c>
      <c r="B109" t="s">
        <v>490</v>
      </c>
      <c r="C109" t="str">
        <f>VLOOKUP(A109,ADM!A$2:N$344,14,0)</f>
        <v>Sète Agglopôle Méditerranée</v>
      </c>
      <c r="D109" t="s">
        <v>1274</v>
      </c>
      <c r="E109" t="s">
        <v>490</v>
      </c>
      <c r="F109" t="s">
        <v>1252</v>
      </c>
      <c r="G109" t="s">
        <v>1285</v>
      </c>
    </row>
    <row r="110" spans="1:7" x14ac:dyDescent="0.25">
      <c r="A110" s="91">
        <v>34109</v>
      </c>
      <c r="B110" t="s">
        <v>495</v>
      </c>
      <c r="C110" t="str">
        <f>VLOOKUP(A110,ADM!A$2:N$344,14,0)</f>
        <v>CC les Avant-Monts</v>
      </c>
      <c r="D110" t="s">
        <v>1272</v>
      </c>
      <c r="E110" t="s">
        <v>1264</v>
      </c>
      <c r="F110" t="s">
        <v>1257</v>
      </c>
    </row>
    <row r="111" spans="1:7" x14ac:dyDescent="0.25">
      <c r="A111" s="91">
        <v>34110</v>
      </c>
      <c r="B111" t="s">
        <v>498</v>
      </c>
      <c r="C111" t="str">
        <f>VLOOKUP(A111,ADM!A$2:N$344,14,0)</f>
        <v>CC du Pays de Lunel</v>
      </c>
      <c r="D111" t="s">
        <v>1276</v>
      </c>
      <c r="E111" t="s">
        <v>498</v>
      </c>
      <c r="F111" t="s">
        <v>1256</v>
      </c>
      <c r="G111" t="s">
        <v>1286</v>
      </c>
    </row>
    <row r="112" spans="1:7" x14ac:dyDescent="0.25">
      <c r="A112" s="91">
        <v>34111</v>
      </c>
      <c r="B112" t="s">
        <v>500</v>
      </c>
      <c r="C112" t="str">
        <f>VLOOKUP(A112,ADM!A$2:N$344,14,0)</f>
        <v>CC des Cévennes Gangeoises et Suménoises</v>
      </c>
      <c r="E112" t="s">
        <v>500</v>
      </c>
      <c r="F112" t="s">
        <v>1255</v>
      </c>
    </row>
    <row r="113" spans="1:7" x14ac:dyDescent="0.25">
      <c r="A113" s="91">
        <v>34112</v>
      </c>
      <c r="B113" t="s">
        <v>504</v>
      </c>
      <c r="C113" t="str">
        <f>VLOOKUP(A113,ADM!A$2:N$344,14,0)</f>
        <v>CC du Pays de Lunel</v>
      </c>
      <c r="D113" t="s">
        <v>1276</v>
      </c>
      <c r="E113" t="s">
        <v>504</v>
      </c>
      <c r="F113" t="s">
        <v>1256</v>
      </c>
      <c r="G113" t="s">
        <v>1286</v>
      </c>
    </row>
    <row r="114" spans="1:7" x14ac:dyDescent="0.25">
      <c r="A114" s="91">
        <v>34113</v>
      </c>
      <c r="B114" t="s">
        <v>506</v>
      </c>
      <c r="C114" t="str">
        <f>VLOOKUP(A114,ADM!A$2:N$344,14,0)</f>
        <v>Sète Agglopôle Méditerranée</v>
      </c>
      <c r="D114" t="s">
        <v>1274</v>
      </c>
      <c r="E114" t="s">
        <v>506</v>
      </c>
      <c r="F114" t="s">
        <v>1255</v>
      </c>
      <c r="G114" t="s">
        <v>1285</v>
      </c>
    </row>
    <row r="115" spans="1:7" x14ac:dyDescent="0.25">
      <c r="A115" s="91">
        <v>34114</v>
      </c>
      <c r="B115" t="s">
        <v>511</v>
      </c>
      <c r="C115" t="str">
        <f>VLOOKUP(A115,ADM!A$2:N$344,14,0)</f>
        <v>CC Vallée de l'hérault</v>
      </c>
      <c r="D115" t="s">
        <v>1278</v>
      </c>
      <c r="E115" t="s">
        <v>511</v>
      </c>
      <c r="F115" t="s">
        <v>1252</v>
      </c>
      <c r="G115" t="s">
        <v>1285</v>
      </c>
    </row>
    <row r="116" spans="1:7" x14ac:dyDescent="0.25">
      <c r="A116" s="91">
        <v>34115</v>
      </c>
      <c r="B116" t="s">
        <v>514</v>
      </c>
      <c r="C116" t="str">
        <f>VLOOKUP(A116,ADM!A$2:N$344,14,0)</f>
        <v>CC des Cévennes Gangeoises et Suménoises</v>
      </c>
      <c r="E116" t="s">
        <v>514</v>
      </c>
      <c r="F116" t="s">
        <v>1255</v>
      </c>
    </row>
    <row r="117" spans="1:7" x14ac:dyDescent="0.25">
      <c r="A117" s="91">
        <v>34116</v>
      </c>
      <c r="B117" t="s">
        <v>516</v>
      </c>
      <c r="C117" t="str">
        <f>VLOOKUP(A117,ADM!A$2:N$344,14,0)</f>
        <v>Montpellier Méditerranée Métropole</v>
      </c>
      <c r="D117" t="s">
        <v>1273</v>
      </c>
      <c r="E117" t="s">
        <v>1267</v>
      </c>
      <c r="F117" t="s">
        <v>1257</v>
      </c>
      <c r="G117" t="s">
        <v>1285</v>
      </c>
    </row>
    <row r="118" spans="1:7" x14ac:dyDescent="0.25">
      <c r="A118" s="91">
        <v>34117</v>
      </c>
      <c r="B118" t="s">
        <v>523</v>
      </c>
      <c r="C118" t="str">
        <f>VLOOKUP(A118,ADM!A$2:N$344,14,0)</f>
        <v>CC Grand Orb en Languedoc</v>
      </c>
      <c r="E118" t="s">
        <v>1265</v>
      </c>
      <c r="F118" t="s">
        <v>1251</v>
      </c>
    </row>
    <row r="119" spans="1:7" x14ac:dyDescent="0.25">
      <c r="A119" s="91">
        <v>34118</v>
      </c>
      <c r="B119" t="s">
        <v>525</v>
      </c>
      <c r="C119" t="str">
        <f>VLOOKUP(A119,ADM!A$2:N$344,14,0)</f>
        <v>CC du Grand Pic Saint-Loup</v>
      </c>
      <c r="D119" t="s">
        <v>1277</v>
      </c>
      <c r="E119" t="s">
        <v>525</v>
      </c>
      <c r="F119" t="s">
        <v>1259</v>
      </c>
      <c r="G119" t="s">
        <v>1286</v>
      </c>
    </row>
    <row r="120" spans="1:7" x14ac:dyDescent="0.25">
      <c r="A120" s="91">
        <v>34119</v>
      </c>
      <c r="B120" t="s">
        <v>527</v>
      </c>
      <c r="C120" t="str">
        <f>VLOOKUP(A120,ADM!A$2:N$344,14,0)</f>
        <v>CC Grand Orb en Languedoc</v>
      </c>
      <c r="E120" t="s">
        <v>1265</v>
      </c>
      <c r="F120" t="s">
        <v>1257</v>
      </c>
    </row>
    <row r="121" spans="1:7" x14ac:dyDescent="0.25">
      <c r="A121" s="91">
        <v>34120</v>
      </c>
      <c r="B121" t="s">
        <v>530</v>
      </c>
      <c r="C121" t="str">
        <f>VLOOKUP(A121,ADM!A$2:N$344,14,0)</f>
        <v>Montpellier Méditerranée Métropole</v>
      </c>
      <c r="D121" t="s">
        <v>1273</v>
      </c>
      <c r="E121" t="s">
        <v>1267</v>
      </c>
      <c r="F121" t="s">
        <v>1257</v>
      </c>
      <c r="G121" t="s">
        <v>1285</v>
      </c>
    </row>
    <row r="122" spans="1:7" x14ac:dyDescent="0.25">
      <c r="A122" s="91">
        <v>34121</v>
      </c>
      <c r="B122" t="s">
        <v>535</v>
      </c>
      <c r="C122" t="str">
        <f>VLOOKUP(A122,ADM!A$2:N$344,14,0)</f>
        <v>CC Grand Orb en Languedoc</v>
      </c>
      <c r="E122" t="s">
        <v>1265</v>
      </c>
      <c r="F122" t="s">
        <v>1251</v>
      </c>
    </row>
    <row r="123" spans="1:7" x14ac:dyDescent="0.25">
      <c r="A123" s="91">
        <v>34122</v>
      </c>
      <c r="B123" t="s">
        <v>537</v>
      </c>
      <c r="C123" t="str">
        <f>VLOOKUP(A123,ADM!A$2:N$344,14,0)</f>
        <v>CC Vallée de l'hérault</v>
      </c>
      <c r="D123" t="s">
        <v>1278</v>
      </c>
      <c r="E123" t="s">
        <v>537</v>
      </c>
      <c r="F123" t="s">
        <v>1255</v>
      </c>
      <c r="G123" t="s">
        <v>1285</v>
      </c>
    </row>
    <row r="124" spans="1:7" x14ac:dyDescent="0.25">
      <c r="A124" s="91">
        <v>34123</v>
      </c>
      <c r="B124" t="s">
        <v>539</v>
      </c>
      <c r="C124" t="str">
        <f>VLOOKUP(A124,ADM!A$2:N$344,14,0)</f>
        <v>Montpellier Méditerranée Métropole</v>
      </c>
      <c r="D124" t="s">
        <v>1273</v>
      </c>
      <c r="E124" t="s">
        <v>1267</v>
      </c>
      <c r="F124" t="s">
        <v>1257</v>
      </c>
      <c r="G124" t="s">
        <v>1285</v>
      </c>
    </row>
    <row r="125" spans="1:7" x14ac:dyDescent="0.25">
      <c r="A125" s="91">
        <v>34124</v>
      </c>
      <c r="B125" t="s">
        <v>546</v>
      </c>
      <c r="C125" t="str">
        <f>VLOOKUP(A125,ADM!A$2:N$344,14,0)</f>
        <v>CC du Clermontais</v>
      </c>
      <c r="D125" t="s">
        <v>1278</v>
      </c>
      <c r="E125" t="s">
        <v>546</v>
      </c>
      <c r="F125" t="s">
        <v>1255</v>
      </c>
    </row>
    <row r="126" spans="1:7" x14ac:dyDescent="0.25">
      <c r="A126" s="91">
        <v>34125</v>
      </c>
      <c r="B126" t="s">
        <v>548</v>
      </c>
      <c r="C126" t="str">
        <f>VLOOKUP(A126,ADM!A$2:N$344,14,0)</f>
        <v>CC Vallée de l'hérault</v>
      </c>
      <c r="D126" t="s">
        <v>1278</v>
      </c>
      <c r="E126" t="s">
        <v>548</v>
      </c>
      <c r="F126" t="s">
        <v>1256</v>
      </c>
      <c r="G126" t="s">
        <v>1285</v>
      </c>
    </row>
    <row r="127" spans="1:7" x14ac:dyDescent="0.25">
      <c r="A127" s="91">
        <v>34126</v>
      </c>
      <c r="B127" t="s">
        <v>550</v>
      </c>
      <c r="C127" t="str">
        <f>VLOOKUP(A127,ADM!A$2:N$344,14,0)</f>
        <v>CC Grand Orb en Languedoc</v>
      </c>
      <c r="E127" t="s">
        <v>1265</v>
      </c>
      <c r="F127" t="s">
        <v>1257</v>
      </c>
    </row>
    <row r="128" spans="1:7" x14ac:dyDescent="0.25">
      <c r="A128" s="91">
        <v>34127</v>
      </c>
      <c r="B128" t="s">
        <v>554</v>
      </c>
      <c r="C128" t="str">
        <f>VLOOKUP(A128,ADM!A$2:N$344,14,0)</f>
        <v>CA du Pays de l'Or</v>
      </c>
      <c r="D128" t="s">
        <v>1275</v>
      </c>
      <c r="E128" t="s">
        <v>554</v>
      </c>
      <c r="F128" t="s">
        <v>1255</v>
      </c>
      <c r="G128" t="s">
        <v>1285</v>
      </c>
    </row>
    <row r="129" spans="1:7" x14ac:dyDescent="0.25">
      <c r="A129" s="91">
        <v>34128</v>
      </c>
      <c r="B129" t="s">
        <v>558</v>
      </c>
      <c r="C129" t="str">
        <f>VLOOKUP(A129,ADM!A$2:N$344,14,0)</f>
        <v>CC des Cévennes Gangeoises et Suménoises</v>
      </c>
      <c r="E129" t="s">
        <v>558</v>
      </c>
      <c r="F129" t="s">
        <v>1256</v>
      </c>
    </row>
    <row r="130" spans="1:7" x14ac:dyDescent="0.25">
      <c r="A130" s="91">
        <v>34129</v>
      </c>
      <c r="B130" t="s">
        <v>560</v>
      </c>
      <c r="C130" t="str">
        <f>VLOOKUP(A130,ADM!A$2:N$344,14,0)</f>
        <v>Montpellier Méditerranée Métropole</v>
      </c>
      <c r="D130" t="s">
        <v>1273</v>
      </c>
      <c r="E130" t="s">
        <v>1267</v>
      </c>
      <c r="F130" t="s">
        <v>1257</v>
      </c>
      <c r="G130" t="s">
        <v>1285</v>
      </c>
    </row>
    <row r="131" spans="1:7" x14ac:dyDescent="0.25">
      <c r="A131" s="91">
        <v>34130</v>
      </c>
      <c r="B131" t="s">
        <v>564</v>
      </c>
      <c r="C131" t="str">
        <f>VLOOKUP(A131,ADM!A$2:N$344,14,0)</f>
        <v>CC les Avant-Monts</v>
      </c>
      <c r="D131" t="s">
        <v>1272</v>
      </c>
      <c r="E131" t="s">
        <v>1264</v>
      </c>
      <c r="F131" t="s">
        <v>1257</v>
      </c>
    </row>
    <row r="132" spans="1:7" x14ac:dyDescent="0.25">
      <c r="A132" s="91">
        <v>34131</v>
      </c>
      <c r="B132" t="s">
        <v>566</v>
      </c>
      <c r="C132" t="str">
        <f>VLOOKUP(A132,ADM!A$2:N$344,14,0)</f>
        <v>CC du Grand Pic Saint-Loup</v>
      </c>
      <c r="D132" t="s">
        <v>1277</v>
      </c>
      <c r="E132" t="s">
        <v>566</v>
      </c>
      <c r="F132" t="s">
        <v>1255</v>
      </c>
      <c r="G132" t="s">
        <v>1286</v>
      </c>
    </row>
    <row r="133" spans="1:7" x14ac:dyDescent="0.25">
      <c r="A133" s="91">
        <v>34132</v>
      </c>
      <c r="B133" t="s">
        <v>568</v>
      </c>
      <c r="C133" t="str">
        <f>VLOOKUP(A133,ADM!A$2:N$344,14,0)</f>
        <v>CC Lodévois et Larzac</v>
      </c>
      <c r="D133" t="s">
        <v>1278</v>
      </c>
      <c r="E133" t="s">
        <v>1268</v>
      </c>
      <c r="F133" t="s">
        <v>1251</v>
      </c>
      <c r="G133" t="s">
        <v>1285</v>
      </c>
    </row>
    <row r="134" spans="1:7" x14ac:dyDescent="0.25">
      <c r="A134" s="91">
        <v>34133</v>
      </c>
      <c r="B134" t="s">
        <v>570</v>
      </c>
      <c r="C134" t="str">
        <f>VLOOKUP(A134,ADM!A$2:N$344,14,0)</f>
        <v>CC Lodévois et Larzac</v>
      </c>
      <c r="D134" t="s">
        <v>1278</v>
      </c>
      <c r="E134" t="s">
        <v>1268</v>
      </c>
      <c r="F134" t="s">
        <v>1251</v>
      </c>
      <c r="G134" t="s">
        <v>1285</v>
      </c>
    </row>
    <row r="135" spans="1:7" x14ac:dyDescent="0.25">
      <c r="A135" s="91">
        <v>34134</v>
      </c>
      <c r="B135" t="s">
        <v>572</v>
      </c>
      <c r="C135" t="str">
        <f>VLOOKUP(A135,ADM!A$2:N$344,14,0)</f>
        <v>Montpellier Méditerranée Métropole</v>
      </c>
      <c r="D135" t="s">
        <v>1273</v>
      </c>
      <c r="E135" t="s">
        <v>1267</v>
      </c>
      <c r="F135" t="s">
        <v>1257</v>
      </c>
      <c r="G135" t="s">
        <v>1285</v>
      </c>
    </row>
    <row r="136" spans="1:7" x14ac:dyDescent="0.25">
      <c r="A136" s="91">
        <v>34135</v>
      </c>
      <c r="B136" t="s">
        <v>576</v>
      </c>
      <c r="C136" t="str">
        <f>VLOOKUP(A136,ADM!A$2:N$344,14,0)</f>
        <v>CC la Domitienne</v>
      </c>
      <c r="D136" t="s">
        <v>1272</v>
      </c>
      <c r="E136" t="s">
        <v>576</v>
      </c>
      <c r="F136" t="s">
        <v>1255</v>
      </c>
      <c r="G136" t="s">
        <v>1285</v>
      </c>
    </row>
    <row r="137" spans="1:7" x14ac:dyDescent="0.25">
      <c r="A137" s="91">
        <v>34136</v>
      </c>
      <c r="B137" t="s">
        <v>582</v>
      </c>
      <c r="C137" t="str">
        <f>VLOOKUP(A137,ADM!A$2:N$344,14,0)</f>
        <v>CA Hérault-Méditerranée</v>
      </c>
      <c r="D137" t="s">
        <v>1272</v>
      </c>
      <c r="E137" t="s">
        <v>582</v>
      </c>
      <c r="F137" t="s">
        <v>1255</v>
      </c>
      <c r="G137" t="s">
        <v>1285</v>
      </c>
    </row>
    <row r="138" spans="1:7" x14ac:dyDescent="0.25">
      <c r="A138" s="91">
        <v>34137</v>
      </c>
      <c r="B138" t="s">
        <v>585</v>
      </c>
      <c r="C138" t="str">
        <f>VLOOKUP(A138,ADM!A$2:N$344,14,0)</f>
        <v>CC du Clermontais</v>
      </c>
      <c r="D138" t="s">
        <v>1278</v>
      </c>
      <c r="E138" t="s">
        <v>585</v>
      </c>
      <c r="F138" t="s">
        <v>1256</v>
      </c>
    </row>
    <row r="139" spans="1:7" x14ac:dyDescent="0.25">
      <c r="A139" s="91">
        <v>34138</v>
      </c>
      <c r="B139" t="s">
        <v>587</v>
      </c>
      <c r="C139" t="str">
        <f>VLOOKUP(A139,ADM!A$2:N$344,14,0)</f>
        <v>CC du Clermontais</v>
      </c>
      <c r="D139" t="s">
        <v>1278</v>
      </c>
      <c r="E139" t="s">
        <v>587</v>
      </c>
      <c r="F139" t="s">
        <v>1255</v>
      </c>
    </row>
    <row r="140" spans="1:7" x14ac:dyDescent="0.25">
      <c r="A140" s="91">
        <v>34139</v>
      </c>
      <c r="B140" t="s">
        <v>589</v>
      </c>
      <c r="C140" t="str">
        <f>VLOOKUP(A140,ADM!A$2:N$344,14,0)</f>
        <v>CA de Béziers-Méditerranée</v>
      </c>
      <c r="D140" t="s">
        <v>1272</v>
      </c>
      <c r="E140" t="s">
        <v>589</v>
      </c>
      <c r="F140" t="s">
        <v>1255</v>
      </c>
      <c r="G140" t="s">
        <v>1285</v>
      </c>
    </row>
    <row r="141" spans="1:7" x14ac:dyDescent="0.25">
      <c r="A141" s="91">
        <v>34140</v>
      </c>
      <c r="B141" t="s">
        <v>592</v>
      </c>
      <c r="C141" t="str">
        <f>VLOOKUP(A141,ADM!A$2:N$344,14,0)</f>
        <v>CA de Béziers-Méditerranée</v>
      </c>
      <c r="D141" t="s">
        <v>1272</v>
      </c>
      <c r="E141" t="s">
        <v>592</v>
      </c>
      <c r="F141" t="s">
        <v>1255</v>
      </c>
      <c r="G141" t="s">
        <v>1285</v>
      </c>
    </row>
    <row r="142" spans="1:7" x14ac:dyDescent="0.25">
      <c r="A142" s="91">
        <v>34141</v>
      </c>
      <c r="B142" t="s">
        <v>595</v>
      </c>
      <c r="C142" t="str">
        <f>VLOOKUP(A142,ADM!A$2:N$344,14,0)</f>
        <v>CC Du Minervois au Caroux en Haut-Languedoc</v>
      </c>
      <c r="E142" t="s">
        <v>595</v>
      </c>
      <c r="F142" t="s">
        <v>1255</v>
      </c>
    </row>
    <row r="143" spans="1:7" x14ac:dyDescent="0.25">
      <c r="A143" s="91">
        <v>34142</v>
      </c>
      <c r="B143" t="s">
        <v>451</v>
      </c>
      <c r="C143" t="str">
        <f>VLOOKUP(A143,ADM!A$2:N$344,14,0)</f>
        <v>CC Lodévois et Larzac</v>
      </c>
      <c r="D143" t="s">
        <v>1278</v>
      </c>
      <c r="E143" t="s">
        <v>1268</v>
      </c>
      <c r="F143" t="s">
        <v>1251</v>
      </c>
      <c r="G143" t="s">
        <v>1285</v>
      </c>
    </row>
    <row r="144" spans="1:7" x14ac:dyDescent="0.25">
      <c r="A144" s="91">
        <v>34143</v>
      </c>
      <c r="B144" t="s">
        <v>599</v>
      </c>
      <c r="C144" t="str">
        <f>VLOOKUP(A144,ADM!A$2:N$344,14,0)</f>
        <v>Sète Agglopôle Méditerranée</v>
      </c>
      <c r="D144" t="s">
        <v>1274</v>
      </c>
      <c r="E144" t="s">
        <v>599</v>
      </c>
      <c r="F144" t="s">
        <v>1255</v>
      </c>
      <c r="G144" t="s">
        <v>1285</v>
      </c>
    </row>
    <row r="145" spans="1:7" x14ac:dyDescent="0.25">
      <c r="A145" s="91">
        <v>34144</v>
      </c>
      <c r="B145" t="s">
        <v>603</v>
      </c>
      <c r="C145" t="str">
        <f>VLOOKUP(A145,ADM!A$2:N$344,14,0)</f>
        <v>CC Grand Orb en Languedoc</v>
      </c>
      <c r="E145" t="s">
        <v>1265</v>
      </c>
      <c r="F145" t="s">
        <v>1257</v>
      </c>
    </row>
    <row r="146" spans="1:7" x14ac:dyDescent="0.25">
      <c r="A146" s="91">
        <v>34145</v>
      </c>
      <c r="B146" t="s">
        <v>605</v>
      </c>
      <c r="C146" t="str">
        <f>VLOOKUP(A146,ADM!A$2:N$344,14,0)</f>
        <v>CC du Pays de Lunel</v>
      </c>
      <c r="D146" t="s">
        <v>1276</v>
      </c>
      <c r="E146" t="s">
        <v>605</v>
      </c>
      <c r="F146" t="s">
        <v>1255</v>
      </c>
      <c r="G146" t="s">
        <v>1286</v>
      </c>
    </row>
    <row r="147" spans="1:7" x14ac:dyDescent="0.25">
      <c r="A147" s="91">
        <v>34146</v>
      </c>
      <c r="B147" t="s">
        <v>609</v>
      </c>
      <c r="C147" t="str">
        <f>VLOOKUP(A147,ADM!A$2:N$344,14,0)</f>
        <v>CC du Pays de Lunel</v>
      </c>
      <c r="D147" t="s">
        <v>1276</v>
      </c>
      <c r="E147" t="s">
        <v>609</v>
      </c>
      <c r="F147" t="s">
        <v>1255</v>
      </c>
      <c r="G147" t="s">
        <v>1286</v>
      </c>
    </row>
    <row r="148" spans="1:7" x14ac:dyDescent="0.25">
      <c r="A148" s="91">
        <v>34147</v>
      </c>
      <c r="B148" t="s">
        <v>614</v>
      </c>
      <c r="C148" t="str">
        <f>VLOOKUP(A148,ADM!A$2:N$344,14,0)</f>
        <v>CC les Avant-Monts</v>
      </c>
      <c r="D148" t="s">
        <v>1272</v>
      </c>
      <c r="E148" t="s">
        <v>1264</v>
      </c>
      <c r="F148" t="s">
        <v>1257</v>
      </c>
    </row>
    <row r="149" spans="1:7" x14ac:dyDescent="0.25">
      <c r="A149" s="91">
        <v>34148</v>
      </c>
      <c r="B149" t="s">
        <v>617</v>
      </c>
      <c r="C149" t="str">
        <f>VLOOKUP(A149,ADM!A$2:N$344,14,0)</f>
        <v>CC la Domitienne</v>
      </c>
      <c r="D149" t="s">
        <v>1272</v>
      </c>
      <c r="E149" t="s">
        <v>617</v>
      </c>
      <c r="F149" t="s">
        <v>1252</v>
      </c>
      <c r="G149" t="s">
        <v>1285</v>
      </c>
    </row>
    <row r="150" spans="1:7" x14ac:dyDescent="0.25">
      <c r="A150" s="91">
        <v>34149</v>
      </c>
      <c r="B150" t="s">
        <v>622</v>
      </c>
      <c r="C150" t="str">
        <f>VLOOKUP(A150,ADM!A$2:N$344,14,0)</f>
        <v>CC les Avant-Monts</v>
      </c>
      <c r="D150" t="s">
        <v>1272</v>
      </c>
      <c r="E150" t="s">
        <v>1264</v>
      </c>
      <c r="F150" t="s">
        <v>1257</v>
      </c>
    </row>
    <row r="151" spans="1:7" x14ac:dyDescent="0.25">
      <c r="A151" s="91">
        <v>34150</v>
      </c>
      <c r="B151" t="s">
        <v>625</v>
      </c>
      <c r="C151" t="str">
        <f>VLOOKUP(A151,ADM!A$2:N$344,14,0)</f>
        <v>Sète Agglopôle Méditerranée</v>
      </c>
      <c r="D151" t="s">
        <v>1274</v>
      </c>
      <c r="E151" t="s">
        <v>625</v>
      </c>
      <c r="F151" t="s">
        <v>1255</v>
      </c>
      <c r="G151" t="s">
        <v>1285</v>
      </c>
    </row>
    <row r="152" spans="1:7" x14ac:dyDescent="0.25">
      <c r="A152" s="91">
        <v>34151</v>
      </c>
      <c r="B152" t="s">
        <v>630</v>
      </c>
      <c r="C152" t="str">
        <f>VLOOKUP(A152,ADM!A$2:N$344,14,0)</f>
        <v>CC du Pays de Lunel</v>
      </c>
      <c r="D152" t="s">
        <v>1276</v>
      </c>
      <c r="E152" t="s">
        <v>630</v>
      </c>
      <c r="F152" t="s">
        <v>1256</v>
      </c>
      <c r="G152" t="s">
        <v>1286</v>
      </c>
    </row>
    <row r="153" spans="1:7" x14ac:dyDescent="0.25">
      <c r="A153" s="91">
        <v>34152</v>
      </c>
      <c r="B153" t="s">
        <v>636</v>
      </c>
      <c r="C153" t="str">
        <f>VLOOKUP(A153,ADM!A$2:N$344,14,0)</f>
        <v>CC du Grand Pic Saint-Loup</v>
      </c>
      <c r="D153" t="s">
        <v>1277</v>
      </c>
      <c r="E153" t="s">
        <v>636</v>
      </c>
      <c r="F153" t="s">
        <v>1256</v>
      </c>
      <c r="G153" t="s">
        <v>1286</v>
      </c>
    </row>
    <row r="154" spans="1:7" x14ac:dyDescent="0.25">
      <c r="A154" s="91">
        <v>34153</v>
      </c>
      <c r="B154" t="s">
        <v>638</v>
      </c>
      <c r="C154" t="str">
        <f>VLOOKUP(A154,ADM!A$2:N$344,14,0)</f>
        <v>CC du Grand Pic Saint-Loup</v>
      </c>
      <c r="D154" t="s">
        <v>1277</v>
      </c>
      <c r="E154" t="s">
        <v>638</v>
      </c>
      <c r="F154" t="s">
        <v>1255</v>
      </c>
      <c r="G154" t="s">
        <v>1286</v>
      </c>
    </row>
    <row r="155" spans="1:7" x14ac:dyDescent="0.25">
      <c r="A155" s="91">
        <v>34154</v>
      </c>
      <c r="B155" t="s">
        <v>640</v>
      </c>
      <c r="C155" t="str">
        <f>VLOOKUP(A155,ADM!A$2:N$344,14,0)</f>
        <v>CA du Pays de l'Or</v>
      </c>
      <c r="D155" t="s">
        <v>1275</v>
      </c>
      <c r="E155" t="s">
        <v>640</v>
      </c>
      <c r="F155" t="s">
        <v>1252</v>
      </c>
      <c r="G155" t="s">
        <v>1285</v>
      </c>
    </row>
    <row r="156" spans="1:7" x14ac:dyDescent="0.25">
      <c r="A156" s="91">
        <v>34155</v>
      </c>
      <c r="B156" t="s">
        <v>643</v>
      </c>
      <c r="C156" t="str">
        <f>VLOOKUP(A156,ADM!A$2:N$344,14,0)</f>
        <v>CC la Domitienne</v>
      </c>
      <c r="D156" t="s">
        <v>1272</v>
      </c>
      <c r="E156" t="s">
        <v>643</v>
      </c>
      <c r="F156" t="s">
        <v>1255</v>
      </c>
      <c r="G156" t="s">
        <v>1285</v>
      </c>
    </row>
    <row r="157" spans="1:7" x14ac:dyDescent="0.25">
      <c r="A157" s="91">
        <v>34156</v>
      </c>
      <c r="B157" t="s">
        <v>646</v>
      </c>
      <c r="C157" t="str">
        <f>VLOOKUP(A157,ADM!A$2:N$344,14,0)</f>
        <v>CC du Clermontais</v>
      </c>
      <c r="D157" t="s">
        <v>1278</v>
      </c>
      <c r="F157" t="s">
        <v>1253</v>
      </c>
    </row>
    <row r="158" spans="1:7" x14ac:dyDescent="0.25">
      <c r="A158" s="91">
        <v>34157</v>
      </c>
      <c r="B158" t="s">
        <v>648</v>
      </c>
      <c r="C158" t="str">
        <f>VLOOKUP(A158,ADM!A$2:N$344,14,0)</f>
        <v>Sète Agglopôle Méditerranée</v>
      </c>
      <c r="D158" t="s">
        <v>1274</v>
      </c>
      <c r="E158" t="s">
        <v>648</v>
      </c>
      <c r="F158" t="s">
        <v>1255</v>
      </c>
      <c r="G158" t="s">
        <v>1285</v>
      </c>
    </row>
    <row r="159" spans="1:7" x14ac:dyDescent="0.25">
      <c r="A159" s="91">
        <v>34158</v>
      </c>
      <c r="B159" t="s">
        <v>653</v>
      </c>
      <c r="C159" t="str">
        <f>VLOOKUP(A159,ADM!A$2:N$344,14,0)</f>
        <v>CC Du Minervois au Caroux en Haut-Languedoc</v>
      </c>
      <c r="E159" t="s">
        <v>653</v>
      </c>
      <c r="F159" t="s">
        <v>1258</v>
      </c>
    </row>
    <row r="160" spans="1:7" x14ac:dyDescent="0.25">
      <c r="A160" s="91">
        <v>34159</v>
      </c>
      <c r="B160" t="s">
        <v>655</v>
      </c>
      <c r="C160" t="str">
        <f>VLOOKUP(A160,ADM!A$2:N$344,14,0)</f>
        <v>Sète Agglopôle Méditerranée</v>
      </c>
      <c r="D160" t="s">
        <v>1274</v>
      </c>
      <c r="E160" t="s">
        <v>655</v>
      </c>
      <c r="F160" t="s">
        <v>1255</v>
      </c>
      <c r="G160" t="s">
        <v>1285</v>
      </c>
    </row>
    <row r="161" spans="1:7" x14ac:dyDescent="0.25">
      <c r="A161" s="91">
        <v>34160</v>
      </c>
      <c r="B161" t="s">
        <v>659</v>
      </c>
      <c r="C161" t="str">
        <f>VLOOKUP(A161,ADM!A$2:N$344,14,0)</f>
        <v>CC Du Minervois au Caroux en Haut-Languedoc</v>
      </c>
      <c r="E161" t="s">
        <v>659</v>
      </c>
      <c r="F161" t="s">
        <v>1256</v>
      </c>
    </row>
    <row r="162" spans="1:7" x14ac:dyDescent="0.25">
      <c r="A162" s="91">
        <v>34161</v>
      </c>
      <c r="B162" t="s">
        <v>661</v>
      </c>
      <c r="C162" t="str">
        <f>VLOOKUP(A162,ADM!A$2:N$344,14,0)</f>
        <v>CC la Domitienne</v>
      </c>
      <c r="D162" t="s">
        <v>1272</v>
      </c>
      <c r="E162" t="s">
        <v>661</v>
      </c>
      <c r="F162" t="s">
        <v>1252</v>
      </c>
      <c r="G162" t="s">
        <v>1285</v>
      </c>
    </row>
    <row r="163" spans="1:7" x14ac:dyDescent="0.25">
      <c r="A163" s="91">
        <v>34162</v>
      </c>
      <c r="B163" t="s">
        <v>665</v>
      </c>
      <c r="C163" t="str">
        <f>VLOOKUP(A163,ADM!A$2:N$344,14,0)</f>
        <v>CA Hérault-Méditerranée</v>
      </c>
      <c r="D163" t="s">
        <v>1272</v>
      </c>
      <c r="E163" t="s">
        <v>665</v>
      </c>
      <c r="F163" t="s">
        <v>1255</v>
      </c>
      <c r="G163" t="s">
        <v>1285</v>
      </c>
    </row>
    <row r="164" spans="1:7" x14ac:dyDescent="0.25">
      <c r="A164" s="91">
        <v>34163</v>
      </c>
      <c r="B164" t="s">
        <v>670</v>
      </c>
      <c r="C164" t="str">
        <f>VLOOKUP(A164,ADM!A$2:N$344,14,0)</f>
        <v>CC Vallée de l'hérault</v>
      </c>
      <c r="D164" t="s">
        <v>1278</v>
      </c>
      <c r="E164" t="s">
        <v>670</v>
      </c>
      <c r="F164" t="s">
        <v>1252</v>
      </c>
      <c r="G164" t="s">
        <v>1285</v>
      </c>
    </row>
    <row r="165" spans="1:7" x14ac:dyDescent="0.25">
      <c r="A165" s="91">
        <v>34164</v>
      </c>
      <c r="B165" t="s">
        <v>674</v>
      </c>
      <c r="C165" t="str">
        <f>VLOOKUP(A165,ADM!A$2:N$344,14,0)</f>
        <v>Montpellier Méditerranée Métropole</v>
      </c>
      <c r="D165" t="s">
        <v>1273</v>
      </c>
      <c r="E165" t="s">
        <v>1267</v>
      </c>
      <c r="F165" t="s">
        <v>1257</v>
      </c>
      <c r="G165" t="s">
        <v>1285</v>
      </c>
    </row>
    <row r="166" spans="1:7" x14ac:dyDescent="0.25">
      <c r="A166" s="91">
        <v>34165</v>
      </c>
      <c r="B166" t="s">
        <v>676</v>
      </c>
      <c r="C166" t="str">
        <f>VLOOKUP(A166,ADM!A$2:N$344,14,0)</f>
        <v>Sète Agglopôle Méditerranée</v>
      </c>
      <c r="D166" t="s">
        <v>1274</v>
      </c>
      <c r="E166" t="s">
        <v>676</v>
      </c>
      <c r="F166" t="s">
        <v>1252</v>
      </c>
      <c r="G166" t="s">
        <v>1285</v>
      </c>
    </row>
    <row r="167" spans="1:7" x14ac:dyDescent="0.25">
      <c r="A167" s="91">
        <v>34166</v>
      </c>
      <c r="B167" t="s">
        <v>679</v>
      </c>
      <c r="C167" t="str">
        <f>VLOOKUP(A167,ADM!A$2:N$344,14,0)</f>
        <v>CA de Béziers-Méditerranée</v>
      </c>
      <c r="D167" t="s">
        <v>1272</v>
      </c>
      <c r="E167" t="s">
        <v>679</v>
      </c>
      <c r="F167" t="s">
        <v>1255</v>
      </c>
      <c r="G167" t="s">
        <v>1285</v>
      </c>
    </row>
    <row r="168" spans="1:7" x14ac:dyDescent="0.25">
      <c r="A168" s="91">
        <v>34167</v>
      </c>
      <c r="B168" t="s">
        <v>682</v>
      </c>
      <c r="C168" t="str">
        <f>VLOOKUP(A168,ADM!A$2:N$344,14,0)</f>
        <v>CC Sud-Hérault</v>
      </c>
      <c r="D168" t="s">
        <v>1272</v>
      </c>
      <c r="E168" t="s">
        <v>1266</v>
      </c>
      <c r="F168" t="s">
        <v>1257</v>
      </c>
    </row>
    <row r="169" spans="1:7" x14ac:dyDescent="0.25">
      <c r="A169" s="91">
        <v>34168</v>
      </c>
      <c r="B169" t="s">
        <v>684</v>
      </c>
      <c r="C169" t="str">
        <f>VLOOKUP(A169,ADM!A$2:N$344,14,0)</f>
        <v>CC les Avant-Monts</v>
      </c>
      <c r="D169" t="s">
        <v>1272</v>
      </c>
      <c r="E169" t="s">
        <v>1264</v>
      </c>
      <c r="F169" t="s">
        <v>1251</v>
      </c>
    </row>
    <row r="170" spans="1:7" x14ac:dyDescent="0.25">
      <c r="A170" s="91">
        <v>34169</v>
      </c>
      <c r="B170" t="s">
        <v>686</v>
      </c>
      <c r="C170" t="str">
        <f>VLOOKUP(A170,ADM!A$2:N$344,14,0)</f>
        <v>Montpellier Méditerranée Métropole</v>
      </c>
      <c r="D170" t="s">
        <v>1273</v>
      </c>
      <c r="E170" t="s">
        <v>1267</v>
      </c>
      <c r="F170" t="s">
        <v>1257</v>
      </c>
      <c r="G170" t="s">
        <v>1285</v>
      </c>
    </row>
    <row r="171" spans="1:7" x14ac:dyDescent="0.25">
      <c r="A171" s="91">
        <v>34170</v>
      </c>
      <c r="B171" t="s">
        <v>691</v>
      </c>
      <c r="C171" t="str">
        <f>VLOOKUP(A171,ADM!A$2:N$344,14,0)</f>
        <v>CC Sud-Hérault</v>
      </c>
      <c r="D171" t="s">
        <v>1272</v>
      </c>
      <c r="E171" t="s">
        <v>1266</v>
      </c>
      <c r="F171" t="s">
        <v>1260</v>
      </c>
    </row>
    <row r="172" spans="1:7" x14ac:dyDescent="0.25">
      <c r="A172" s="91">
        <v>34171</v>
      </c>
      <c r="B172" t="s">
        <v>693</v>
      </c>
      <c r="C172" t="str">
        <f>VLOOKUP(A172,ADM!A$2:N$344,14,0)</f>
        <v>CC des Cévennes Gangeoises et Suménoises</v>
      </c>
      <c r="E172" t="s">
        <v>693</v>
      </c>
      <c r="F172" t="s">
        <v>1255</v>
      </c>
    </row>
    <row r="173" spans="1:7" x14ac:dyDescent="0.25">
      <c r="A173" s="91">
        <v>34172</v>
      </c>
      <c r="B173" t="s">
        <v>148</v>
      </c>
      <c r="C173" t="str">
        <f>VLOOKUP(A173,ADM!A$2:N$344,14,0)</f>
        <v>Montpellier Méditerranée Métropole</v>
      </c>
      <c r="D173" t="s">
        <v>1273</v>
      </c>
      <c r="E173" t="s">
        <v>1267</v>
      </c>
      <c r="F173" t="s">
        <v>1257</v>
      </c>
      <c r="G173" t="s">
        <v>1285</v>
      </c>
    </row>
    <row r="174" spans="1:7" x14ac:dyDescent="0.25">
      <c r="A174" s="91">
        <v>34173</v>
      </c>
      <c r="B174" t="s">
        <v>704</v>
      </c>
      <c r="C174" t="str">
        <f>VLOOKUP(A174,ADM!A$2:N$344,14,0)</f>
        <v>CC Vallée de l'hérault</v>
      </c>
      <c r="D174" t="s">
        <v>1278</v>
      </c>
      <c r="E174" t="s">
        <v>704</v>
      </c>
      <c r="F174" t="s">
        <v>1255</v>
      </c>
      <c r="G174" t="s">
        <v>1285</v>
      </c>
    </row>
    <row r="175" spans="1:7" x14ac:dyDescent="0.25">
      <c r="A175" s="91">
        <v>34174</v>
      </c>
      <c r="B175" t="s">
        <v>706</v>
      </c>
      <c r="C175" t="str">
        <f>VLOOKUP(A175,ADM!A$2:N$344,14,0)</f>
        <v>CC des Cévennes Gangeoises et Suménoises</v>
      </c>
      <c r="E175" t="s">
        <v>706</v>
      </c>
      <c r="F175" t="s">
        <v>1259</v>
      </c>
    </row>
    <row r="176" spans="1:7" x14ac:dyDescent="0.25">
      <c r="A176" s="91">
        <v>34175</v>
      </c>
      <c r="B176" t="s">
        <v>708</v>
      </c>
      <c r="C176" t="str">
        <f>VLOOKUP(A176,ADM!A$2:N$344,14,0)</f>
        <v>CC du Clermontais</v>
      </c>
      <c r="D176" t="s">
        <v>1278</v>
      </c>
      <c r="E176" t="s">
        <v>708</v>
      </c>
      <c r="F176" t="s">
        <v>1259</v>
      </c>
    </row>
    <row r="177" spans="1:7" x14ac:dyDescent="0.25">
      <c r="A177" s="91">
        <v>34176</v>
      </c>
      <c r="B177" t="s">
        <v>710</v>
      </c>
      <c r="C177" t="str">
        <f>VLOOKUP(A177,ADM!A$2:N$344,14,0)</f>
        <v>CA du Pays de l'Or</v>
      </c>
      <c r="D177" t="s">
        <v>1275</v>
      </c>
      <c r="E177" t="s">
        <v>710</v>
      </c>
      <c r="F177" t="s">
        <v>1256</v>
      </c>
      <c r="G177" t="s">
        <v>1285</v>
      </c>
    </row>
    <row r="178" spans="1:7" x14ac:dyDescent="0.25">
      <c r="A178" s="91">
        <v>34177</v>
      </c>
      <c r="B178" t="s">
        <v>714</v>
      </c>
      <c r="C178" t="str">
        <f>VLOOKUP(A178,ADM!A$2:N$344,14,0)</f>
        <v>CC du Grand Pic Saint-Loup</v>
      </c>
      <c r="D178" t="s">
        <v>1277</v>
      </c>
      <c r="E178" t="s">
        <v>714</v>
      </c>
      <c r="F178" t="s">
        <v>1252</v>
      </c>
      <c r="G178" t="s">
        <v>1286</v>
      </c>
    </row>
    <row r="179" spans="1:7" x14ac:dyDescent="0.25">
      <c r="A179" s="91">
        <v>34178</v>
      </c>
      <c r="B179" t="s">
        <v>716</v>
      </c>
      <c r="C179" t="str">
        <f>VLOOKUP(A179,ADM!A$2:N$344,14,0)</f>
        <v>CC les Avant-Monts</v>
      </c>
      <c r="D179" t="s">
        <v>1272</v>
      </c>
      <c r="E179" t="s">
        <v>1264</v>
      </c>
      <c r="F179" t="s">
        <v>1257</v>
      </c>
    </row>
    <row r="180" spans="1:7" x14ac:dyDescent="0.25">
      <c r="A180" s="91">
        <v>34179</v>
      </c>
      <c r="B180" t="s">
        <v>720</v>
      </c>
      <c r="C180" t="str">
        <f>VLOOKUP(A180,ADM!A$2:N$344,14,0)</f>
        <v>Montpellier Méditerranée Métropole</v>
      </c>
      <c r="D180" t="s">
        <v>1273</v>
      </c>
      <c r="E180" t="s">
        <v>1267</v>
      </c>
      <c r="F180" t="s">
        <v>1257</v>
      </c>
      <c r="G180" t="s">
        <v>1285</v>
      </c>
    </row>
    <row r="181" spans="1:7" x14ac:dyDescent="0.25">
      <c r="A181" s="91">
        <v>34180</v>
      </c>
      <c r="B181" t="s">
        <v>723</v>
      </c>
      <c r="C181" t="str">
        <f>VLOOKUP(A181,ADM!A$2:N$344,14,0)</f>
        <v>CC du Clermontais</v>
      </c>
      <c r="D181" t="s">
        <v>1278</v>
      </c>
      <c r="E181" t="s">
        <v>723</v>
      </c>
      <c r="F181" t="s">
        <v>1252</v>
      </c>
    </row>
    <row r="182" spans="1:7" x14ac:dyDescent="0.25">
      <c r="A182" s="91">
        <v>34181</v>
      </c>
      <c r="B182" t="s">
        <v>726</v>
      </c>
      <c r="C182" t="str">
        <f>VLOOKUP(A182,ADM!A$2:N$344,14,0)</f>
        <v>CC les Avant-Monts</v>
      </c>
      <c r="D182" t="s">
        <v>1272</v>
      </c>
      <c r="E182" t="s">
        <v>1264</v>
      </c>
      <c r="F182" t="s">
        <v>1257</v>
      </c>
    </row>
    <row r="183" spans="1:7" x14ac:dyDescent="0.25">
      <c r="A183" s="91">
        <v>34182</v>
      </c>
      <c r="B183" t="s">
        <v>728</v>
      </c>
      <c r="C183" t="str">
        <f>VLOOKUP(A183,ADM!A$2:N$344,14,0)</f>
        <v>CA Hérault-Méditerranée</v>
      </c>
      <c r="D183" t="s">
        <v>1272</v>
      </c>
      <c r="E183" t="s">
        <v>728</v>
      </c>
      <c r="F183" t="s">
        <v>1255</v>
      </c>
      <c r="G183" t="s">
        <v>1285</v>
      </c>
    </row>
    <row r="184" spans="1:7" x14ac:dyDescent="0.25">
      <c r="A184" s="91">
        <v>34183</v>
      </c>
      <c r="B184" t="s">
        <v>732</v>
      </c>
      <c r="C184" t="str">
        <f>VLOOKUP(A184,ADM!A$2:N$344,14,0)</f>
        <v>CC la Domitienne</v>
      </c>
      <c r="D184" t="s">
        <v>1272</v>
      </c>
      <c r="E184" t="s">
        <v>732</v>
      </c>
      <c r="F184" t="s">
        <v>1255</v>
      </c>
      <c r="G184" t="s">
        <v>1285</v>
      </c>
    </row>
    <row r="185" spans="1:7" x14ac:dyDescent="0.25">
      <c r="A185" s="91">
        <v>34184</v>
      </c>
      <c r="B185" t="s">
        <v>735</v>
      </c>
      <c r="C185" t="str">
        <f>VLOOKUP(A185,ADM!A$2:N$344,14,0)</f>
        <v>CA Hérault-Méditerranée</v>
      </c>
      <c r="D185" t="s">
        <v>1272</v>
      </c>
      <c r="E185" t="s">
        <v>735</v>
      </c>
      <c r="F185" t="s">
        <v>1252</v>
      </c>
      <c r="G185" t="s">
        <v>1285</v>
      </c>
    </row>
    <row r="186" spans="1:7" x14ac:dyDescent="0.25">
      <c r="A186" s="91">
        <v>34185</v>
      </c>
      <c r="B186" t="s">
        <v>738</v>
      </c>
      <c r="C186" t="str">
        <f>VLOOKUP(A186,ADM!A$2:N$344,14,0)</f>
        <v>CC du Grand Pic Saint-Loup</v>
      </c>
      <c r="D186" t="s">
        <v>1277</v>
      </c>
      <c r="E186" t="s">
        <v>738</v>
      </c>
      <c r="F186" t="s">
        <v>1255</v>
      </c>
      <c r="G186" t="s">
        <v>1286</v>
      </c>
    </row>
    <row r="187" spans="1:7" x14ac:dyDescent="0.25">
      <c r="A187" s="91">
        <v>34186</v>
      </c>
      <c r="B187" t="s">
        <v>740</v>
      </c>
      <c r="C187" t="str">
        <f>VLOOKUP(A187,ADM!A$2:N$344,14,0)</f>
        <v>CC du Clermontais</v>
      </c>
      <c r="D187" t="s">
        <v>1278</v>
      </c>
      <c r="E187" t="s">
        <v>740</v>
      </c>
      <c r="F187" t="s">
        <v>1255</v>
      </c>
    </row>
    <row r="188" spans="1:7" x14ac:dyDescent="0.25">
      <c r="A188" s="91">
        <v>34187</v>
      </c>
      <c r="B188" t="s">
        <v>741</v>
      </c>
      <c r="C188" t="str">
        <f>VLOOKUP(A188,ADM!A$2:N$344,14,0)</f>
        <v>CC Du Minervois au Caroux en Haut-Languedoc</v>
      </c>
      <c r="E188" t="s">
        <v>741</v>
      </c>
      <c r="F188" t="s">
        <v>1259</v>
      </c>
    </row>
    <row r="189" spans="1:7" x14ac:dyDescent="0.25">
      <c r="A189" s="91">
        <v>34188</v>
      </c>
      <c r="B189" t="s">
        <v>743</v>
      </c>
      <c r="C189" t="str">
        <f>VLOOKUP(A189,ADM!A$2:N$344,14,0)</f>
        <v>CC Lodévois et Larzac</v>
      </c>
      <c r="D189" t="s">
        <v>1278</v>
      </c>
      <c r="E189" t="s">
        <v>1268</v>
      </c>
      <c r="F189" t="s">
        <v>1257</v>
      </c>
      <c r="G189" t="s">
        <v>1285</v>
      </c>
    </row>
    <row r="190" spans="1:7" x14ac:dyDescent="0.25">
      <c r="A190" s="91">
        <v>34189</v>
      </c>
      <c r="B190" t="s">
        <v>745</v>
      </c>
      <c r="C190" t="str">
        <f>VLOOKUP(A190,ADM!A$2:N$344,14,0)</f>
        <v>CC Du Minervois au Caroux en Haut-Languedoc</v>
      </c>
      <c r="E190" t="s">
        <v>745</v>
      </c>
      <c r="F190" t="s">
        <v>1252</v>
      </c>
    </row>
    <row r="191" spans="1:7" x14ac:dyDescent="0.25">
      <c r="A191" s="91">
        <v>34190</v>
      </c>
      <c r="B191" t="s">
        <v>747</v>
      </c>
      <c r="C191" t="str">
        <f>VLOOKUP(A191,ADM!A$2:N$344,14,0)</f>
        <v>CC Du Minervois au Caroux en Haut-Languedoc</v>
      </c>
      <c r="E191" t="s">
        <v>747</v>
      </c>
      <c r="F191" t="s">
        <v>1255</v>
      </c>
    </row>
    <row r="192" spans="1:7" x14ac:dyDescent="0.25">
      <c r="A192" s="91">
        <v>34191</v>
      </c>
      <c r="B192" t="s">
        <v>749</v>
      </c>
      <c r="C192" t="str">
        <f>VLOOKUP(A192,ADM!A$2:N$344,14,0)</f>
        <v>CC les Avant-Monts</v>
      </c>
      <c r="D192" t="s">
        <v>1272</v>
      </c>
      <c r="E192" t="s">
        <v>1264</v>
      </c>
      <c r="F192" t="s">
        <v>1257</v>
      </c>
    </row>
    <row r="193" spans="1:7" x14ac:dyDescent="0.25">
      <c r="A193" s="91">
        <v>34192</v>
      </c>
      <c r="B193" t="s">
        <v>751</v>
      </c>
      <c r="C193" t="str">
        <f>VLOOKUP(A193,ADM!A$2:N$344,14,0)</f>
        <v>CA du Pays de l'Or</v>
      </c>
      <c r="D193" t="s">
        <v>1275</v>
      </c>
      <c r="E193" t="s">
        <v>751</v>
      </c>
      <c r="F193" t="s">
        <v>1255</v>
      </c>
      <c r="G193" t="s">
        <v>1285</v>
      </c>
    </row>
    <row r="194" spans="1:7" x14ac:dyDescent="0.25">
      <c r="A194" s="91">
        <v>34193</v>
      </c>
      <c r="B194" t="s">
        <v>755</v>
      </c>
      <c r="C194" t="str">
        <f>VLOOKUP(A194,ADM!A$2:N$344,14,0)</f>
        <v>CC Du Minervois au Caroux en Haut-Languedoc</v>
      </c>
      <c r="F194" t="s">
        <v>1253</v>
      </c>
    </row>
    <row r="195" spans="1:7" x14ac:dyDescent="0.25">
      <c r="A195" s="91">
        <v>34194</v>
      </c>
      <c r="B195" t="s">
        <v>757</v>
      </c>
      <c r="C195" t="str">
        <f>VLOOKUP(A195,ADM!A$2:N$344,14,0)</f>
        <v>CC du Clermontais</v>
      </c>
      <c r="D195" t="s">
        <v>1278</v>
      </c>
      <c r="E195" t="s">
        <v>757</v>
      </c>
      <c r="F195" t="s">
        <v>1252</v>
      </c>
    </row>
    <row r="196" spans="1:7" x14ac:dyDescent="0.25">
      <c r="A196" s="91">
        <v>34195</v>
      </c>
      <c r="B196" t="s">
        <v>759</v>
      </c>
      <c r="C196" t="str">
        <f>VLOOKUP(A196,ADM!A$2:N$344,14,0)</f>
        <v>CC du Grand Pic Saint-Loup</v>
      </c>
      <c r="D196" t="s">
        <v>1277</v>
      </c>
      <c r="E196" t="s">
        <v>759</v>
      </c>
      <c r="F196" t="s">
        <v>1259</v>
      </c>
      <c r="G196" t="s">
        <v>1286</v>
      </c>
    </row>
    <row r="197" spans="1:7" x14ac:dyDescent="0.25">
      <c r="A197" s="91">
        <v>34196</v>
      </c>
      <c r="B197" t="s">
        <v>761</v>
      </c>
      <c r="C197" t="str">
        <f>VLOOKUP(A197,ADM!A$2:N$344,14,0)</f>
        <v>CC Lodévois et Larzac</v>
      </c>
      <c r="D197" t="s">
        <v>1278</v>
      </c>
      <c r="E197" t="s">
        <v>1268</v>
      </c>
      <c r="F197" t="s">
        <v>1251</v>
      </c>
      <c r="G197" t="s">
        <v>1285</v>
      </c>
    </row>
    <row r="198" spans="1:7" x14ac:dyDescent="0.25">
      <c r="A198" s="91">
        <v>34197</v>
      </c>
      <c r="B198" t="s">
        <v>763</v>
      </c>
      <c r="C198" t="str">
        <f>VLOOKUP(A198,ADM!A$2:N$344,14,0)</f>
        <v>CC du Clermontais</v>
      </c>
      <c r="D198" t="s">
        <v>1278</v>
      </c>
      <c r="E198" t="s">
        <v>763</v>
      </c>
      <c r="F198" t="s">
        <v>1255</v>
      </c>
    </row>
    <row r="199" spans="1:7" x14ac:dyDescent="0.25">
      <c r="A199" s="91">
        <v>34198</v>
      </c>
      <c r="B199" t="s">
        <v>766</v>
      </c>
      <c r="C199" t="str">
        <f>VLOOKUP(A199,ADM!A$2:N$344,14,0)</f>
        <v>Montpellier Méditerranée Métropole</v>
      </c>
      <c r="D199" t="s">
        <v>1273</v>
      </c>
      <c r="E199" t="s">
        <v>1267</v>
      </c>
      <c r="F199" t="s">
        <v>1257</v>
      </c>
      <c r="G199" t="s">
        <v>1285</v>
      </c>
    </row>
    <row r="200" spans="1:7" x14ac:dyDescent="0.25">
      <c r="A200" s="91">
        <v>34199</v>
      </c>
      <c r="B200" t="s">
        <v>204</v>
      </c>
      <c r="C200" t="str">
        <f>VLOOKUP(A200,ADM!A$2:N$344,14,0)</f>
        <v>CA Hérault-Méditerranée</v>
      </c>
      <c r="D200" t="s">
        <v>1272</v>
      </c>
      <c r="E200" t="s">
        <v>204</v>
      </c>
      <c r="F200" t="s">
        <v>1255</v>
      </c>
      <c r="G200" t="s">
        <v>1285</v>
      </c>
    </row>
    <row r="201" spans="1:7" x14ac:dyDescent="0.25">
      <c r="A201" s="91">
        <v>34200</v>
      </c>
      <c r="B201" t="s">
        <v>775</v>
      </c>
      <c r="C201" t="str">
        <f>VLOOKUP(A201,ADM!A$2:N$344,14,0)</f>
        <v>CC Grand Orb en Languedoc</v>
      </c>
      <c r="E201" t="s">
        <v>1265</v>
      </c>
      <c r="F201" t="s">
        <v>1251</v>
      </c>
    </row>
    <row r="202" spans="1:7" x14ac:dyDescent="0.25">
      <c r="A202" s="91">
        <v>34201</v>
      </c>
      <c r="B202" t="s">
        <v>777</v>
      </c>
      <c r="C202" t="str">
        <f>VLOOKUP(A202,ADM!A$2:N$344,14,0)</f>
        <v>CC Sud-Hérault</v>
      </c>
      <c r="D202" t="s">
        <v>1272</v>
      </c>
      <c r="E202" t="s">
        <v>1266</v>
      </c>
      <c r="F202" t="s">
        <v>1257</v>
      </c>
    </row>
    <row r="203" spans="1:7" x14ac:dyDescent="0.25">
      <c r="A203" s="91">
        <v>34202</v>
      </c>
      <c r="B203" t="s">
        <v>779</v>
      </c>
      <c r="C203" t="str">
        <f>VLOOKUP(A203,ADM!A$2:N$344,14,0)</f>
        <v>Montpellier Méditerranée Métropole</v>
      </c>
      <c r="D203" t="s">
        <v>1273</v>
      </c>
      <c r="E203" t="s">
        <v>1267</v>
      </c>
      <c r="F203" t="s">
        <v>1257</v>
      </c>
      <c r="G203" t="s">
        <v>1285</v>
      </c>
    </row>
    <row r="204" spans="1:7" x14ac:dyDescent="0.25">
      <c r="A204" s="91">
        <v>34203</v>
      </c>
      <c r="B204" t="s">
        <v>783</v>
      </c>
      <c r="C204" t="str">
        <f>VLOOKUP(A204,ADM!A$2:N$344,14,0)</f>
        <v>CA Hérault-Méditerranée</v>
      </c>
      <c r="D204" t="s">
        <v>1272</v>
      </c>
      <c r="E204" t="s">
        <v>783</v>
      </c>
      <c r="F204" t="s">
        <v>1255</v>
      </c>
      <c r="G204" t="s">
        <v>1285</v>
      </c>
    </row>
    <row r="205" spans="1:7" x14ac:dyDescent="0.25">
      <c r="A205" s="91">
        <v>34204</v>
      </c>
      <c r="B205" t="s">
        <v>787</v>
      </c>
      <c r="C205" t="str">
        <f>VLOOKUP(A205,ADM!A$2:N$344,14,0)</f>
        <v>CC Vallée de l'hérault</v>
      </c>
      <c r="D205" t="s">
        <v>1278</v>
      </c>
      <c r="E205" t="s">
        <v>787</v>
      </c>
      <c r="F205" t="s">
        <v>1255</v>
      </c>
      <c r="G205" t="s">
        <v>1285</v>
      </c>
    </row>
    <row r="206" spans="1:7" x14ac:dyDescent="0.25">
      <c r="A206" s="91">
        <v>34205</v>
      </c>
      <c r="B206" t="s">
        <v>790</v>
      </c>
      <c r="C206" t="str">
        <f>VLOOKUP(A206,ADM!A$2:N$344,14,0)</f>
        <v>CC Lodévois et Larzac</v>
      </c>
      <c r="D206" t="s">
        <v>1278</v>
      </c>
      <c r="E206" t="s">
        <v>1268</v>
      </c>
      <c r="F206" t="s">
        <v>1251</v>
      </c>
      <c r="G206" t="s">
        <v>1285</v>
      </c>
    </row>
    <row r="207" spans="1:7" x14ac:dyDescent="0.25">
      <c r="A207" s="91">
        <v>34206</v>
      </c>
      <c r="B207" t="s">
        <v>792</v>
      </c>
      <c r="C207" t="str">
        <f>VLOOKUP(A207,ADM!A$2:N$344,14,0)</f>
        <v>CC Sud-Hérault</v>
      </c>
      <c r="D207" t="s">
        <v>1272</v>
      </c>
      <c r="E207" t="s">
        <v>1266</v>
      </c>
      <c r="F207" t="s">
        <v>1257</v>
      </c>
    </row>
    <row r="208" spans="1:7" x14ac:dyDescent="0.25">
      <c r="A208" s="91">
        <v>34207</v>
      </c>
      <c r="B208" t="s">
        <v>794</v>
      </c>
      <c r="C208" t="str">
        <f>VLOOKUP(A208,ADM!A$2:N$344,14,0)</f>
        <v>CA Hérault-Méditerranée</v>
      </c>
      <c r="D208" t="s">
        <v>1272</v>
      </c>
      <c r="E208" t="s">
        <v>794</v>
      </c>
      <c r="F208" t="s">
        <v>1255</v>
      </c>
      <c r="G208" t="s">
        <v>1285</v>
      </c>
    </row>
    <row r="209" spans="1:7" x14ac:dyDescent="0.25">
      <c r="A209" s="91">
        <v>34208</v>
      </c>
      <c r="B209" t="s">
        <v>796</v>
      </c>
      <c r="C209" t="str">
        <f>VLOOKUP(A209,ADM!A$2:N$344,14,0)</f>
        <v>CC Vallée de l'hérault</v>
      </c>
      <c r="D209" t="s">
        <v>1278</v>
      </c>
      <c r="E209" t="s">
        <v>796</v>
      </c>
      <c r="F209" t="s">
        <v>1256</v>
      </c>
      <c r="G209" t="s">
        <v>1285</v>
      </c>
    </row>
    <row r="210" spans="1:7" x14ac:dyDescent="0.25">
      <c r="A210" s="91">
        <v>34209</v>
      </c>
      <c r="B210" t="s">
        <v>798</v>
      </c>
      <c r="C210" t="str">
        <f>VLOOKUP(A210,ADM!A$2:N$344,14,0)</f>
        <v>CA Hérault-Méditerranée</v>
      </c>
      <c r="D210" t="s">
        <v>1272</v>
      </c>
      <c r="E210" t="s">
        <v>798</v>
      </c>
      <c r="F210" t="s">
        <v>1252</v>
      </c>
      <c r="G210" t="s">
        <v>1285</v>
      </c>
    </row>
    <row r="211" spans="1:7" x14ac:dyDescent="0.25">
      <c r="A211" s="91">
        <v>34210</v>
      </c>
      <c r="B211" t="s">
        <v>800</v>
      </c>
      <c r="C211" t="str">
        <f>VLOOKUP(A211,ADM!A$2:N$344,14,0)</f>
        <v>CC Vallée de l'hérault</v>
      </c>
      <c r="D211" t="s">
        <v>1278</v>
      </c>
      <c r="E211" t="s">
        <v>800</v>
      </c>
      <c r="F211" t="s">
        <v>1255</v>
      </c>
      <c r="G211" t="s">
        <v>1285</v>
      </c>
    </row>
    <row r="212" spans="1:7" x14ac:dyDescent="0.25">
      <c r="A212" s="91">
        <v>34211</v>
      </c>
      <c r="B212" t="s">
        <v>803</v>
      </c>
      <c r="C212" t="str">
        <f>VLOOKUP(A212,ADM!A$2:N$344,14,0)</f>
        <v>CC Grand Orb en Languedoc</v>
      </c>
      <c r="E212" t="s">
        <v>1265</v>
      </c>
      <c r="F212" t="s">
        <v>1257</v>
      </c>
    </row>
    <row r="213" spans="1:7" x14ac:dyDescent="0.25">
      <c r="A213" s="91">
        <v>34212</v>
      </c>
      <c r="B213" t="s">
        <v>805</v>
      </c>
      <c r="C213" t="str">
        <f>VLOOKUP(A213,ADM!A$2:N$344,14,0)</f>
        <v>CC Lodévois et Larzac</v>
      </c>
      <c r="D213" t="s">
        <v>1278</v>
      </c>
      <c r="E213" t="s">
        <v>1268</v>
      </c>
      <c r="F213" t="s">
        <v>1251</v>
      </c>
      <c r="G213" t="s">
        <v>1285</v>
      </c>
    </row>
    <row r="214" spans="1:7" x14ac:dyDescent="0.25">
      <c r="A214" s="91">
        <v>34213</v>
      </c>
      <c r="B214" t="s">
        <v>807</v>
      </c>
      <c r="C214" t="str">
        <f>VLOOKUP(A214,ADM!A$2:N$344,14,0)</f>
        <v>Sète Agglopôle Méditerranée</v>
      </c>
      <c r="D214" t="s">
        <v>1274</v>
      </c>
      <c r="E214" t="s">
        <v>807</v>
      </c>
      <c r="F214" t="s">
        <v>1255</v>
      </c>
      <c r="G214" t="s">
        <v>1285</v>
      </c>
    </row>
    <row r="215" spans="1:7" x14ac:dyDescent="0.25">
      <c r="A215" s="91">
        <v>34214</v>
      </c>
      <c r="B215" t="s">
        <v>812</v>
      </c>
      <c r="C215" t="str">
        <f>VLOOKUP(A215,ADM!A$2:N$344,14,0)</f>
        <v>CC les Avant-Monts</v>
      </c>
      <c r="D215" t="s">
        <v>1272</v>
      </c>
      <c r="E215" t="s">
        <v>1264</v>
      </c>
      <c r="F215" t="s">
        <v>1257</v>
      </c>
    </row>
    <row r="216" spans="1:7" x14ac:dyDescent="0.25">
      <c r="A216" s="91">
        <v>34215</v>
      </c>
      <c r="B216" t="s">
        <v>814</v>
      </c>
      <c r="C216" t="str">
        <f>VLOOKUP(A216,ADM!A$2:N$344,14,0)</f>
        <v>CC Vallée de l'hérault</v>
      </c>
      <c r="D216" t="s">
        <v>1278</v>
      </c>
      <c r="E216" t="s">
        <v>814</v>
      </c>
      <c r="F216" t="s">
        <v>1255</v>
      </c>
      <c r="G216" t="s">
        <v>1285</v>
      </c>
    </row>
    <row r="217" spans="1:7" x14ac:dyDescent="0.25">
      <c r="A217" s="91">
        <v>34216</v>
      </c>
      <c r="B217" t="s">
        <v>816</v>
      </c>
      <c r="C217" t="str">
        <f>VLOOKUP(A217,ADM!A$2:N$344,14,0)</f>
        <v>CC Grand Orb en Languedoc</v>
      </c>
      <c r="E217" t="s">
        <v>1265</v>
      </c>
      <c r="F217" t="s">
        <v>1260</v>
      </c>
    </row>
    <row r="218" spans="1:7" x14ac:dyDescent="0.25">
      <c r="A218" s="91">
        <v>34217</v>
      </c>
      <c r="B218" t="s">
        <v>818</v>
      </c>
      <c r="C218" t="str">
        <f>VLOOKUP(A218,ADM!A$2:N$344,14,0)</f>
        <v>Montpellier Méditerranée Métropole</v>
      </c>
      <c r="D218" t="s">
        <v>1273</v>
      </c>
      <c r="E218" t="s">
        <v>1267</v>
      </c>
      <c r="F218" t="s">
        <v>1257</v>
      </c>
      <c r="G218" t="s">
        <v>1285</v>
      </c>
    </row>
    <row r="219" spans="1:7" x14ac:dyDescent="0.25">
      <c r="A219" s="91">
        <v>34218</v>
      </c>
      <c r="B219" t="s">
        <v>822</v>
      </c>
      <c r="C219" t="str">
        <f>VLOOKUP(A219,ADM!A$2:N$344,14,0)</f>
        <v>CC Sud-Hérault</v>
      </c>
      <c r="D219" t="s">
        <v>1272</v>
      </c>
      <c r="E219" t="s">
        <v>1266</v>
      </c>
      <c r="F219" t="s">
        <v>1251</v>
      </c>
    </row>
    <row r="220" spans="1:7" x14ac:dyDescent="0.25">
      <c r="A220" s="91">
        <v>34219</v>
      </c>
      <c r="B220" t="s">
        <v>824</v>
      </c>
      <c r="C220" t="str">
        <f>VLOOKUP(A220,ADM!A$2:N$344,14,0)</f>
        <v>CC Du Minervois au Caroux en Haut-Languedoc</v>
      </c>
      <c r="E220" t="s">
        <v>824</v>
      </c>
      <c r="F220" t="s">
        <v>1259</v>
      </c>
    </row>
    <row r="221" spans="1:7" x14ac:dyDescent="0.25">
      <c r="A221" s="91">
        <v>34220</v>
      </c>
      <c r="B221" t="s">
        <v>826</v>
      </c>
      <c r="C221" t="str">
        <f>VLOOKUP(A221,ADM!A$2:N$344,14,0)</f>
        <v>CC Lodévois et Larzac</v>
      </c>
      <c r="D221" t="s">
        <v>1278</v>
      </c>
      <c r="E221" t="s">
        <v>1268</v>
      </c>
      <c r="F221" t="s">
        <v>1251</v>
      </c>
      <c r="G221" t="s">
        <v>1285</v>
      </c>
    </row>
    <row r="222" spans="1:7" x14ac:dyDescent="0.25">
      <c r="A222" s="91">
        <v>34221</v>
      </c>
      <c r="B222" t="s">
        <v>828</v>
      </c>
      <c r="C222" t="str">
        <f>VLOOKUP(A222,ADM!A$2:N$344,14,0)</f>
        <v>CC Vallée de l'hérault</v>
      </c>
      <c r="D222" t="s">
        <v>1278</v>
      </c>
      <c r="E222" t="s">
        <v>828</v>
      </c>
      <c r="F222" t="s">
        <v>1255</v>
      </c>
      <c r="G222" t="s">
        <v>1285</v>
      </c>
    </row>
    <row r="223" spans="1:7" x14ac:dyDescent="0.25">
      <c r="A223" s="91">
        <v>34222</v>
      </c>
      <c r="B223" t="s">
        <v>830</v>
      </c>
      <c r="C223" t="str">
        <f>VLOOKUP(A223,ADM!A$2:N$344,14,0)</f>
        <v>CC Vallée de l'hérault</v>
      </c>
      <c r="D223" t="s">
        <v>1278</v>
      </c>
      <c r="E223" t="s">
        <v>830</v>
      </c>
      <c r="F223" t="s">
        <v>1255</v>
      </c>
      <c r="G223" t="s">
        <v>1285</v>
      </c>
    </row>
    <row r="224" spans="1:7" x14ac:dyDescent="0.25">
      <c r="A224" s="91">
        <v>34223</v>
      </c>
      <c r="B224" t="s">
        <v>832</v>
      </c>
      <c r="C224" t="str">
        <f>VLOOKUP(A224,ADM!A$2:N$344,14,0)</f>
        <v>CC les Avant-Monts</v>
      </c>
      <c r="D224" t="s">
        <v>1272</v>
      </c>
      <c r="E224" t="s">
        <v>1264</v>
      </c>
      <c r="F224" t="s">
        <v>1251</v>
      </c>
    </row>
    <row r="225" spans="1:7" x14ac:dyDescent="0.25">
      <c r="A225" s="91">
        <v>34224</v>
      </c>
      <c r="B225" t="s">
        <v>834</v>
      </c>
      <c r="C225" t="str">
        <f>VLOOKUP(A225,ADM!A$2:N$344,14,0)</f>
        <v>CC les Avant-Monts</v>
      </c>
      <c r="D225" t="s">
        <v>1272</v>
      </c>
      <c r="E225" t="s">
        <v>1264</v>
      </c>
      <c r="F225" t="s">
        <v>1251</v>
      </c>
    </row>
    <row r="226" spans="1:7" x14ac:dyDescent="0.25">
      <c r="A226" s="91">
        <v>34225</v>
      </c>
      <c r="B226" t="s">
        <v>836</v>
      </c>
      <c r="C226" t="str">
        <f>VLOOKUP(A226,ADM!A$2:N$344,14,0)</f>
        <v>CC Sud-Hérault</v>
      </c>
      <c r="D226" t="s">
        <v>1272</v>
      </c>
      <c r="E226" t="s">
        <v>1266</v>
      </c>
      <c r="F226" t="s">
        <v>1257</v>
      </c>
    </row>
    <row r="227" spans="1:7" x14ac:dyDescent="0.25">
      <c r="A227" s="91">
        <v>34226</v>
      </c>
      <c r="B227" t="s">
        <v>838</v>
      </c>
      <c r="C227" t="str">
        <f>VLOOKUP(A227,ADM!A$2:N$344,14,0)</f>
        <v>CC Sud-Hérault</v>
      </c>
      <c r="D227" t="s">
        <v>1272</v>
      </c>
      <c r="E227" t="s">
        <v>1266</v>
      </c>
      <c r="F227" t="s">
        <v>1257</v>
      </c>
    </row>
    <row r="228" spans="1:7" x14ac:dyDescent="0.25">
      <c r="A228" s="91">
        <v>34227</v>
      </c>
      <c r="B228" t="s">
        <v>841</v>
      </c>
      <c r="C228" t="str">
        <f>VLOOKUP(A228,ADM!A$2:N$344,14,0)</f>
        <v>Montpellier Méditerranée Métropole</v>
      </c>
      <c r="D228" t="s">
        <v>1273</v>
      </c>
      <c r="E228" t="s">
        <v>1267</v>
      </c>
      <c r="F228" t="s">
        <v>1257</v>
      </c>
      <c r="G228" t="s">
        <v>1285</v>
      </c>
    </row>
    <row r="229" spans="1:7" x14ac:dyDescent="0.25">
      <c r="A229" s="91">
        <v>34228</v>
      </c>
      <c r="B229" t="s">
        <v>844</v>
      </c>
      <c r="C229" t="str">
        <f>VLOOKUP(A229,ADM!A$2:N$344,14,0)</f>
        <v>CC Du Minervois au Caroux en Haut-Languedoc</v>
      </c>
      <c r="E229" t="s">
        <v>844</v>
      </c>
      <c r="F229" t="s">
        <v>1259</v>
      </c>
    </row>
    <row r="230" spans="1:7" x14ac:dyDescent="0.25">
      <c r="A230" s="91">
        <v>34229</v>
      </c>
      <c r="B230" t="s">
        <v>846</v>
      </c>
      <c r="C230" t="str">
        <f>VLOOKUP(A230,ADM!A$2:N$344,14,0)</f>
        <v>CC Du Minervois au Caroux en Haut-Languedoc</v>
      </c>
      <c r="F230" t="s">
        <v>1259</v>
      </c>
    </row>
    <row r="231" spans="1:7" x14ac:dyDescent="0.25">
      <c r="A231" s="91">
        <v>34230</v>
      </c>
      <c r="B231" t="s">
        <v>848</v>
      </c>
      <c r="C231" t="str">
        <f>VLOOKUP(A231,ADM!A$2:N$344,14,0)</f>
        <v>CC Lodévois et Larzac</v>
      </c>
      <c r="D231" t="s">
        <v>1278</v>
      </c>
      <c r="E231" t="s">
        <v>1268</v>
      </c>
      <c r="F231" t="s">
        <v>1260</v>
      </c>
      <c r="G231" t="s">
        <v>1285</v>
      </c>
    </row>
    <row r="232" spans="1:7" x14ac:dyDescent="0.25">
      <c r="A232" s="91">
        <v>34231</v>
      </c>
      <c r="B232" t="s">
        <v>850</v>
      </c>
      <c r="C232" t="str">
        <f>VLOOKUP(A232,ADM!A$2:N$344,14,0)</f>
        <v>CC Lodévois et Larzac</v>
      </c>
      <c r="D232" t="s">
        <v>1278</v>
      </c>
      <c r="E232" t="s">
        <v>1268</v>
      </c>
      <c r="F232" t="s">
        <v>1251</v>
      </c>
      <c r="G232" t="s">
        <v>1285</v>
      </c>
    </row>
    <row r="233" spans="1:7" x14ac:dyDescent="0.25">
      <c r="A233" s="91">
        <v>34232</v>
      </c>
      <c r="B233" t="s">
        <v>852</v>
      </c>
      <c r="C233" t="str">
        <f>VLOOKUP(A233,ADM!A$2:N$344,14,0)</f>
        <v>CC Du Minervois au Caroux en Haut-Languedoc</v>
      </c>
      <c r="E233" t="s">
        <v>852</v>
      </c>
      <c r="F233" t="s">
        <v>1256</v>
      </c>
    </row>
    <row r="234" spans="1:7" x14ac:dyDescent="0.25">
      <c r="A234" s="91">
        <v>34233</v>
      </c>
      <c r="B234" t="s">
        <v>854</v>
      </c>
      <c r="C234" t="str">
        <f>VLOOKUP(A234,ADM!A$2:N$344,14,0)</f>
        <v>CC Lodévois et Larzac</v>
      </c>
      <c r="D234" t="s">
        <v>1278</v>
      </c>
      <c r="E234" t="s">
        <v>1268</v>
      </c>
      <c r="F234" t="s">
        <v>1251</v>
      </c>
      <c r="G234" t="s">
        <v>1285</v>
      </c>
    </row>
    <row r="235" spans="1:7" x14ac:dyDescent="0.25">
      <c r="A235" s="91">
        <v>34234</v>
      </c>
      <c r="B235" t="s">
        <v>856</v>
      </c>
      <c r="C235" t="str">
        <f>VLOOKUP(A235,ADM!A$2:N$344,14,0)</f>
        <v>CC les Avant-Monts</v>
      </c>
      <c r="D235" t="s">
        <v>1272</v>
      </c>
      <c r="E235" t="s">
        <v>1264</v>
      </c>
      <c r="F235" t="s">
        <v>1260</v>
      </c>
    </row>
    <row r="236" spans="1:7" x14ac:dyDescent="0.25">
      <c r="A236" s="91">
        <v>34235</v>
      </c>
      <c r="B236" t="s">
        <v>858</v>
      </c>
      <c r="C236" t="str">
        <f>VLOOKUP(A236,ADM!A$2:N$344,14,0)</f>
        <v>CC des Monts de Lacaune et de la Montagne du Haut Languedoc</v>
      </c>
      <c r="D236" t="s">
        <v>1278</v>
      </c>
      <c r="E236" t="s">
        <v>1269</v>
      </c>
      <c r="F236" t="s">
        <v>1256</v>
      </c>
    </row>
    <row r="237" spans="1:7" x14ac:dyDescent="0.25">
      <c r="A237" s="91">
        <v>34236</v>
      </c>
      <c r="B237" t="s">
        <v>860</v>
      </c>
      <c r="C237" t="str">
        <f>VLOOKUP(A237,ADM!A$2:N$344,14,0)</f>
        <v>CC du Grand Pic Saint-Loup</v>
      </c>
      <c r="D237" t="s">
        <v>1277</v>
      </c>
      <c r="F237" t="s">
        <v>1253</v>
      </c>
      <c r="G237" t="s">
        <v>1286</v>
      </c>
    </row>
    <row r="238" spans="1:7" x14ac:dyDescent="0.25">
      <c r="A238" s="91">
        <v>34237</v>
      </c>
      <c r="B238" t="s">
        <v>862</v>
      </c>
      <c r="C238" t="str">
        <f>VLOOKUP(A238,ADM!A$2:N$344,14,0)</f>
        <v>CC les Avant-Monts</v>
      </c>
      <c r="D238" t="s">
        <v>1272</v>
      </c>
      <c r="E238" t="s">
        <v>1264</v>
      </c>
      <c r="F238" t="s">
        <v>1257</v>
      </c>
    </row>
    <row r="239" spans="1:7" x14ac:dyDescent="0.25">
      <c r="A239" s="91">
        <v>34238</v>
      </c>
      <c r="B239" t="s">
        <v>865</v>
      </c>
      <c r="C239" t="str">
        <f>VLOOKUP(A239,ADM!A$2:N$344,14,0)</f>
        <v>CC du Grand Pic Saint-Loup</v>
      </c>
      <c r="D239" t="s">
        <v>1277</v>
      </c>
      <c r="E239" t="s">
        <v>865</v>
      </c>
      <c r="F239" t="s">
        <v>1258</v>
      </c>
      <c r="G239" t="s">
        <v>1286</v>
      </c>
    </row>
    <row r="240" spans="1:7" x14ac:dyDescent="0.25">
      <c r="A240" s="91">
        <v>34239</v>
      </c>
      <c r="B240" t="s">
        <v>867</v>
      </c>
      <c r="C240" t="str">
        <f>VLOOKUP(A240,ADM!A$2:N$344,14,0)</f>
        <v>CC Vallée de l'hérault</v>
      </c>
      <c r="D240" t="s">
        <v>1278</v>
      </c>
      <c r="E240" t="s">
        <v>867</v>
      </c>
      <c r="F240" t="s">
        <v>1255</v>
      </c>
      <c r="G240" t="s">
        <v>1285</v>
      </c>
    </row>
    <row r="241" spans="1:7" x14ac:dyDescent="0.25">
      <c r="A241" s="91">
        <v>34240</v>
      </c>
      <c r="B241" t="s">
        <v>871</v>
      </c>
      <c r="C241" t="str">
        <f>VLOOKUP(A241,ADM!A$2:N$344,14,0)</f>
        <v>CA du Pays de l'Or</v>
      </c>
      <c r="D241" t="s">
        <v>1275</v>
      </c>
      <c r="E241" t="s">
        <v>871</v>
      </c>
      <c r="F241" t="s">
        <v>1252</v>
      </c>
      <c r="G241" t="s">
        <v>1285</v>
      </c>
    </row>
    <row r="242" spans="1:7" x14ac:dyDescent="0.25">
      <c r="A242" s="91">
        <v>34241</v>
      </c>
      <c r="B242" t="s">
        <v>874</v>
      </c>
      <c r="C242" t="str">
        <f>VLOOKUP(A242,ADM!A$2:N$344,14,0)</f>
        <v>CC Vallée de l'hérault</v>
      </c>
      <c r="D242" t="s">
        <v>1278</v>
      </c>
      <c r="E242" t="s">
        <v>874</v>
      </c>
      <c r="F242" t="s">
        <v>1255</v>
      </c>
      <c r="G242" t="s">
        <v>1285</v>
      </c>
    </row>
    <row r="243" spans="1:7" x14ac:dyDescent="0.25">
      <c r="A243" s="91">
        <v>34242</v>
      </c>
      <c r="B243" t="s">
        <v>876</v>
      </c>
      <c r="C243" t="str">
        <f>VLOOKUP(A243,ADM!A$2:N$344,14,0)</f>
        <v>CC du Grand Pic Saint-Loup</v>
      </c>
      <c r="D243" t="s">
        <v>1277</v>
      </c>
      <c r="E243" t="s">
        <v>876</v>
      </c>
      <c r="F243" t="s">
        <v>1252</v>
      </c>
      <c r="G243" t="s">
        <v>1286</v>
      </c>
    </row>
    <row r="244" spans="1:7" x14ac:dyDescent="0.25">
      <c r="A244" s="91">
        <v>34243</v>
      </c>
      <c r="B244" t="s">
        <v>878</v>
      </c>
      <c r="C244" t="str">
        <f>VLOOKUP(A244,ADM!A$2:N$344,14,0)</f>
        <v>CC des Cévennes Gangeoises et Suménoises</v>
      </c>
      <c r="E244" t="s">
        <v>878</v>
      </c>
      <c r="F244" t="s">
        <v>1256</v>
      </c>
    </row>
    <row r="245" spans="1:7" x14ac:dyDescent="0.25">
      <c r="A245" s="91">
        <v>34244</v>
      </c>
      <c r="B245" t="s">
        <v>880</v>
      </c>
      <c r="C245" t="str">
        <f>VLOOKUP(A245,ADM!A$2:N$344,14,0)</f>
        <v>Montpellier Méditerranée Métropole</v>
      </c>
      <c r="D245" t="s">
        <v>1273</v>
      </c>
      <c r="E245" t="s">
        <v>1267</v>
      </c>
      <c r="F245" t="s">
        <v>1257</v>
      </c>
      <c r="G245" t="s">
        <v>1285</v>
      </c>
    </row>
    <row r="246" spans="1:7" x14ac:dyDescent="0.25">
      <c r="A246" s="91">
        <v>34245</v>
      </c>
      <c r="B246" t="s">
        <v>883</v>
      </c>
      <c r="C246" t="str">
        <f>VLOOKUP(A246,ADM!A$2:N$344,14,0)</f>
        <v>CC Sud-Hérault</v>
      </c>
      <c r="D246" t="s">
        <v>1272</v>
      </c>
      <c r="E246" t="s">
        <v>1266</v>
      </c>
      <c r="F246" t="s">
        <v>1257</v>
      </c>
    </row>
    <row r="247" spans="1:7" x14ac:dyDescent="0.25">
      <c r="A247" s="91">
        <v>34246</v>
      </c>
      <c r="B247" t="s">
        <v>885</v>
      </c>
      <c r="C247" t="str">
        <f>VLOOKUP(A247,ADM!A$2:N$344,14,0)</f>
        <v>CC du Pays de Lunel</v>
      </c>
      <c r="D247" t="s">
        <v>1276</v>
      </c>
      <c r="E247" t="s">
        <v>885</v>
      </c>
      <c r="F247" t="s">
        <v>1262</v>
      </c>
      <c r="G247" t="s">
        <v>1286</v>
      </c>
    </row>
    <row r="248" spans="1:7" x14ac:dyDescent="0.25">
      <c r="A248" s="91">
        <v>34247</v>
      </c>
      <c r="B248" t="s">
        <v>887</v>
      </c>
      <c r="C248" t="str">
        <f>VLOOKUP(A248,ADM!A$2:N$344,14,0)</f>
        <v>CC du Grand Pic Saint-Loup</v>
      </c>
      <c r="D248" t="s">
        <v>1277</v>
      </c>
      <c r="E248" t="s">
        <v>887</v>
      </c>
      <c r="F248" t="s">
        <v>1255</v>
      </c>
      <c r="G248" t="s">
        <v>1286</v>
      </c>
    </row>
    <row r="249" spans="1:7" x14ac:dyDescent="0.25">
      <c r="A249" s="91">
        <v>34248</v>
      </c>
      <c r="B249" t="s">
        <v>891</v>
      </c>
      <c r="C249" t="str">
        <f>VLOOKUP(A249,ADM!A$2:N$344,14,0)</f>
        <v>CC du Grand Pic Saint-Loup</v>
      </c>
      <c r="D249" t="s">
        <v>1277</v>
      </c>
      <c r="E249" t="s">
        <v>891</v>
      </c>
      <c r="F249" t="s">
        <v>1255</v>
      </c>
      <c r="G249" t="s">
        <v>1286</v>
      </c>
    </row>
    <row r="250" spans="1:7" x14ac:dyDescent="0.25">
      <c r="A250" s="91">
        <v>34249</v>
      </c>
      <c r="B250" t="s">
        <v>893</v>
      </c>
      <c r="C250" t="str">
        <f>VLOOKUP(A250,ADM!A$2:N$344,14,0)</f>
        <v>Montpellier Méditerranée Métropole</v>
      </c>
      <c r="D250" t="s">
        <v>1273</v>
      </c>
      <c r="E250" t="s">
        <v>1267</v>
      </c>
      <c r="F250" t="s">
        <v>1257</v>
      </c>
      <c r="G250" t="s">
        <v>1285</v>
      </c>
    </row>
    <row r="251" spans="1:7" x14ac:dyDescent="0.25">
      <c r="A251" s="91">
        <v>34250</v>
      </c>
      <c r="B251" t="s">
        <v>897</v>
      </c>
      <c r="C251" t="str">
        <f>VLOOKUP(A251,ADM!A$2:N$344,14,0)</f>
        <v>CC Du Minervois au Caroux en Haut-Languedoc</v>
      </c>
      <c r="E251" t="s">
        <v>897</v>
      </c>
      <c r="F251" t="s">
        <v>1259</v>
      </c>
    </row>
    <row r="252" spans="1:7" x14ac:dyDescent="0.25">
      <c r="A252" s="91">
        <v>34251</v>
      </c>
      <c r="B252" t="s">
        <v>899</v>
      </c>
      <c r="C252" t="str">
        <f>VLOOKUP(A252,ADM!A$2:N$344,14,0)</f>
        <v>CC Lodévois et Larzac</v>
      </c>
      <c r="D252" t="s">
        <v>1278</v>
      </c>
      <c r="E252" t="s">
        <v>1268</v>
      </c>
      <c r="F252" t="s">
        <v>1251</v>
      </c>
      <c r="G252" t="s">
        <v>1285</v>
      </c>
    </row>
    <row r="253" spans="1:7" x14ac:dyDescent="0.25">
      <c r="A253" s="91">
        <v>34252</v>
      </c>
      <c r="B253" t="s">
        <v>901</v>
      </c>
      <c r="C253" t="str">
        <f>VLOOKUP(A253,ADM!A$2:N$344,14,0)</f>
        <v>CC Grand Orb en Languedoc</v>
      </c>
      <c r="E253" t="s">
        <v>1265</v>
      </c>
      <c r="F253" t="s">
        <v>1251</v>
      </c>
    </row>
    <row r="254" spans="1:7" x14ac:dyDescent="0.25">
      <c r="A254" s="91">
        <v>34253</v>
      </c>
      <c r="B254" t="s">
        <v>903</v>
      </c>
      <c r="C254" t="str">
        <f>VLOOKUP(A254,ADM!A$2:N$344,14,0)</f>
        <v>CC Lodévois et Larzac</v>
      </c>
      <c r="D254" t="s">
        <v>1278</v>
      </c>
      <c r="E254" t="s">
        <v>1268</v>
      </c>
      <c r="F254" t="s">
        <v>1257</v>
      </c>
      <c r="G254" t="s">
        <v>1285</v>
      </c>
    </row>
    <row r="255" spans="1:7" x14ac:dyDescent="0.25">
      <c r="A255" s="91">
        <v>34254</v>
      </c>
      <c r="B255" t="s">
        <v>905</v>
      </c>
      <c r="C255" t="str">
        <f>VLOOKUP(A255,ADM!A$2:N$344,14,0)</f>
        <v>CC du Clermontais</v>
      </c>
      <c r="D255" t="s">
        <v>1278</v>
      </c>
      <c r="E255" t="s">
        <v>905</v>
      </c>
      <c r="F255" t="s">
        <v>1256</v>
      </c>
    </row>
    <row r="256" spans="1:7" x14ac:dyDescent="0.25">
      <c r="A256" s="91">
        <v>34255</v>
      </c>
      <c r="B256" t="s">
        <v>907</v>
      </c>
      <c r="C256" t="str">
        <f>VLOOKUP(A256,ADM!A$2:N$344,14,0)</f>
        <v>CC du Grand Pic Saint-Loup</v>
      </c>
      <c r="D256" t="s">
        <v>1277</v>
      </c>
      <c r="E256" t="s">
        <v>907</v>
      </c>
      <c r="F256" t="s">
        <v>1255</v>
      </c>
      <c r="G256" t="s">
        <v>1286</v>
      </c>
    </row>
    <row r="257" spans="1:7" x14ac:dyDescent="0.25">
      <c r="A257" s="91">
        <v>34256</v>
      </c>
      <c r="B257" t="s">
        <v>912</v>
      </c>
      <c r="C257" t="str">
        <f>VLOOKUP(A257,ADM!A$2:N$344,14,0)</f>
        <v>Montpellier Méditerranée Métropole</v>
      </c>
      <c r="D257" t="s">
        <v>1273</v>
      </c>
      <c r="E257" t="s">
        <v>1267</v>
      </c>
      <c r="F257" t="s">
        <v>1257</v>
      </c>
      <c r="G257" t="s">
        <v>1285</v>
      </c>
    </row>
    <row r="258" spans="1:7" x14ac:dyDescent="0.25">
      <c r="A258" s="91">
        <v>34257</v>
      </c>
      <c r="B258" t="s">
        <v>914</v>
      </c>
      <c r="C258" t="str">
        <f>VLOOKUP(A258,ADM!A$2:N$344,14,0)</f>
        <v>CC Grand Orb en Languedoc</v>
      </c>
      <c r="E258" t="s">
        <v>1265</v>
      </c>
      <c r="F258" t="s">
        <v>1251</v>
      </c>
    </row>
    <row r="259" spans="1:7" x14ac:dyDescent="0.25">
      <c r="A259" s="91">
        <v>34258</v>
      </c>
      <c r="B259" t="s">
        <v>916</v>
      </c>
      <c r="C259" t="str">
        <f>VLOOKUP(A259,ADM!A$2:N$344,14,0)</f>
        <v>CC les Avant-Monts</v>
      </c>
      <c r="D259" t="s">
        <v>1272</v>
      </c>
      <c r="E259" t="s">
        <v>1264</v>
      </c>
      <c r="F259" t="s">
        <v>1257</v>
      </c>
    </row>
    <row r="260" spans="1:7" x14ac:dyDescent="0.25">
      <c r="A260" s="91">
        <v>34259</v>
      </c>
      <c r="B260" t="s">
        <v>918</v>
      </c>
      <c r="C260" t="str">
        <f>VLOOKUP(A260,ADM!A$2:N$344,14,0)</f>
        <v>Montpellier Méditerranée Métropole</v>
      </c>
      <c r="D260" t="s">
        <v>1273</v>
      </c>
      <c r="E260" t="s">
        <v>1267</v>
      </c>
      <c r="F260" t="s">
        <v>1257</v>
      </c>
      <c r="G260" t="s">
        <v>1285</v>
      </c>
    </row>
    <row r="261" spans="1:7" x14ac:dyDescent="0.25">
      <c r="A261" s="91">
        <v>34260</v>
      </c>
      <c r="B261" t="s">
        <v>923</v>
      </c>
      <c r="C261" t="str">
        <f>VLOOKUP(A261,ADM!A$2:N$344,14,0)</f>
        <v>CC Grand Orb en Languedoc</v>
      </c>
      <c r="E261" t="s">
        <v>1265</v>
      </c>
      <c r="F261" t="s">
        <v>1257</v>
      </c>
    </row>
    <row r="262" spans="1:7" x14ac:dyDescent="0.25">
      <c r="A262" s="91">
        <v>34261</v>
      </c>
      <c r="B262" t="s">
        <v>925</v>
      </c>
      <c r="C262" t="str">
        <f>VLOOKUP(A262,ADM!A$2:N$344,14,0)</f>
        <v>CC Vallée de l'hérault</v>
      </c>
      <c r="D262" t="s">
        <v>1278</v>
      </c>
      <c r="E262" t="s">
        <v>925</v>
      </c>
      <c r="F262" t="s">
        <v>1256</v>
      </c>
      <c r="G262" t="s">
        <v>1285</v>
      </c>
    </row>
    <row r="263" spans="1:7" x14ac:dyDescent="0.25">
      <c r="A263" s="91">
        <v>34262</v>
      </c>
      <c r="B263" t="s">
        <v>927</v>
      </c>
      <c r="C263" t="str">
        <f>VLOOKUP(A263,ADM!A$2:N$344,14,0)</f>
        <v>CC Vallée de l'hérault</v>
      </c>
      <c r="D263" t="s">
        <v>1278</v>
      </c>
      <c r="E263" t="s">
        <v>927</v>
      </c>
      <c r="F263" t="s">
        <v>1256</v>
      </c>
      <c r="G263" t="s">
        <v>1285</v>
      </c>
    </row>
    <row r="264" spans="1:7" x14ac:dyDescent="0.25">
      <c r="A264" s="91">
        <v>34263</v>
      </c>
      <c r="B264" t="s">
        <v>929</v>
      </c>
      <c r="C264" t="str">
        <f>VLOOKUP(A264,ADM!A$2:N$344,14,0)</f>
        <v>CC du Grand Pic Saint-Loup</v>
      </c>
      <c r="D264" t="s">
        <v>1277</v>
      </c>
      <c r="E264" t="s">
        <v>929</v>
      </c>
      <c r="F264" t="s">
        <v>1256</v>
      </c>
      <c r="G264" t="s">
        <v>1286</v>
      </c>
    </row>
    <row r="265" spans="1:7" x14ac:dyDescent="0.25">
      <c r="A265" s="91">
        <v>34264</v>
      </c>
      <c r="B265" t="s">
        <v>931</v>
      </c>
      <c r="C265" t="str">
        <f>VLOOKUP(A265,ADM!A$2:N$344,14,0)</f>
        <v>CC du Grand Pic Saint-Loup</v>
      </c>
      <c r="D265" t="s">
        <v>1277</v>
      </c>
      <c r="E265" t="s">
        <v>931</v>
      </c>
      <c r="F265" t="s">
        <v>1258</v>
      </c>
      <c r="G265" t="s">
        <v>1286</v>
      </c>
    </row>
    <row r="266" spans="1:7" x14ac:dyDescent="0.25">
      <c r="A266" s="91">
        <v>34265</v>
      </c>
      <c r="B266" t="s">
        <v>933</v>
      </c>
      <c r="C266" t="str">
        <f>VLOOKUP(A266,ADM!A$2:N$344,14,0)</f>
        <v>CC du Grand Pic Saint-Loup</v>
      </c>
      <c r="D266" t="s">
        <v>1277</v>
      </c>
      <c r="E266" t="s">
        <v>933</v>
      </c>
      <c r="F266" t="s">
        <v>1255</v>
      </c>
      <c r="G266" t="s">
        <v>1286</v>
      </c>
    </row>
    <row r="267" spans="1:7" x14ac:dyDescent="0.25">
      <c r="A267" s="91">
        <v>34266</v>
      </c>
      <c r="B267" t="s">
        <v>935</v>
      </c>
      <c r="C267" t="str">
        <f>VLOOKUP(A267,ADM!A$2:N$344,14,0)</f>
        <v>CC du Grand Pic Saint-Loup</v>
      </c>
      <c r="D267" t="s">
        <v>1277</v>
      </c>
      <c r="E267" t="s">
        <v>935</v>
      </c>
      <c r="F267" t="s">
        <v>1259</v>
      </c>
      <c r="G267" t="s">
        <v>1286</v>
      </c>
    </row>
    <row r="268" spans="1:7" x14ac:dyDescent="0.25">
      <c r="A268" s="91">
        <v>34267</v>
      </c>
      <c r="B268" t="s">
        <v>937</v>
      </c>
      <c r="C268" t="str">
        <f>VLOOKUP(A268,ADM!A$2:N$344,14,0)</f>
        <v>CC Vallée de l'hérault</v>
      </c>
      <c r="D268" t="s">
        <v>1278</v>
      </c>
      <c r="E268" t="s">
        <v>937</v>
      </c>
      <c r="F268" t="s">
        <v>1252</v>
      </c>
      <c r="G268" t="s">
        <v>1285</v>
      </c>
    </row>
    <row r="269" spans="1:7" x14ac:dyDescent="0.25">
      <c r="A269" s="91">
        <v>34268</v>
      </c>
      <c r="B269" t="s">
        <v>939</v>
      </c>
      <c r="C269" t="str">
        <f>VLOOKUP(A269,ADM!A$2:N$344,14,0)</f>
        <v>CC Lodévois et Larzac</v>
      </c>
      <c r="D269" t="s">
        <v>1278</v>
      </c>
      <c r="E269" t="s">
        <v>1268</v>
      </c>
      <c r="F269" t="s">
        <v>1257</v>
      </c>
      <c r="G269" t="s">
        <v>1285</v>
      </c>
    </row>
    <row r="270" spans="1:7" x14ac:dyDescent="0.25">
      <c r="A270" s="91">
        <v>34269</v>
      </c>
      <c r="B270" t="s">
        <v>941</v>
      </c>
      <c r="C270" t="str">
        <f>VLOOKUP(A270,ADM!A$2:N$344,14,0)</f>
        <v>CC Du Minervois au Caroux en Haut-Languedoc</v>
      </c>
      <c r="E270" t="s">
        <v>941</v>
      </c>
      <c r="F270" t="s">
        <v>1258</v>
      </c>
    </row>
    <row r="271" spans="1:7" x14ac:dyDescent="0.25">
      <c r="A271" s="91">
        <v>34270</v>
      </c>
      <c r="B271" t="s">
        <v>943</v>
      </c>
      <c r="C271" t="str">
        <f>VLOOKUP(A271,ADM!A$2:N$344,14,0)</f>
        <v>Montpellier Méditerranée Métropole</v>
      </c>
      <c r="D271" t="s">
        <v>1273</v>
      </c>
      <c r="E271" t="s">
        <v>1267</v>
      </c>
      <c r="F271" t="s">
        <v>1257</v>
      </c>
      <c r="G271" t="s">
        <v>1285</v>
      </c>
    </row>
    <row r="272" spans="1:7" x14ac:dyDescent="0.25">
      <c r="A272" s="91">
        <v>34271</v>
      </c>
      <c r="B272" t="s">
        <v>947</v>
      </c>
      <c r="C272" t="str">
        <f>VLOOKUP(A272,ADM!A$2:N$344,14,0)</f>
        <v>CC Du Minervois au Caroux en Haut-Languedoc</v>
      </c>
      <c r="E272" t="s">
        <v>947</v>
      </c>
      <c r="F272" t="s">
        <v>1258</v>
      </c>
    </row>
    <row r="273" spans="1:7" x14ac:dyDescent="0.25">
      <c r="A273" s="91">
        <v>34272</v>
      </c>
      <c r="B273" t="s">
        <v>949</v>
      </c>
      <c r="C273" t="str">
        <f>VLOOKUP(A273,ADM!A$2:N$344,14,0)</f>
        <v>CC du Pays de Lunel</v>
      </c>
      <c r="D273" t="s">
        <v>1276</v>
      </c>
      <c r="E273" t="s">
        <v>949</v>
      </c>
      <c r="F273" t="s">
        <v>1256</v>
      </c>
      <c r="G273" t="s">
        <v>1286</v>
      </c>
    </row>
    <row r="274" spans="1:7" x14ac:dyDescent="0.25">
      <c r="A274" s="91">
        <v>34273</v>
      </c>
      <c r="B274" t="s">
        <v>952</v>
      </c>
      <c r="C274" t="str">
        <f>VLOOKUP(A274,ADM!A$2:N$344,14,0)</f>
        <v>CC Du Minervois au Caroux en Haut-Languedoc</v>
      </c>
      <c r="E274" t="s">
        <v>952</v>
      </c>
      <c r="F274" t="s">
        <v>1255</v>
      </c>
    </row>
    <row r="275" spans="1:7" x14ac:dyDescent="0.25">
      <c r="A275" s="91">
        <v>34274</v>
      </c>
      <c r="B275" t="s">
        <v>954</v>
      </c>
      <c r="C275" t="str">
        <f>VLOOKUP(A275,ADM!A$2:N$344,14,0)</f>
        <v>CC du Grand Pic Saint-Loup</v>
      </c>
      <c r="D275" t="s">
        <v>1277</v>
      </c>
      <c r="E275" t="s">
        <v>954</v>
      </c>
      <c r="F275" t="s">
        <v>1256</v>
      </c>
      <c r="G275" t="s">
        <v>1286</v>
      </c>
    </row>
    <row r="276" spans="1:7" x14ac:dyDescent="0.25">
      <c r="A276" s="91">
        <v>34276</v>
      </c>
      <c r="B276" t="s">
        <v>957</v>
      </c>
      <c r="C276" t="str">
        <f>VLOOKUP(A276,ADM!A$2:N$344,14,0)</f>
        <v>CC du Grand Pic Saint-Loup</v>
      </c>
      <c r="D276" t="s">
        <v>1277</v>
      </c>
      <c r="E276" t="s">
        <v>957</v>
      </c>
      <c r="F276" t="s">
        <v>1252</v>
      </c>
      <c r="G276" t="s">
        <v>1286</v>
      </c>
    </row>
    <row r="277" spans="1:7" x14ac:dyDescent="0.25">
      <c r="A277" s="91">
        <v>34277</v>
      </c>
      <c r="B277" t="s">
        <v>961</v>
      </c>
      <c r="C277" t="str">
        <f>VLOOKUP(A277,ADM!A$2:N$344,14,0)</f>
        <v>CC Lodévois et Larzac</v>
      </c>
      <c r="D277" t="s">
        <v>1278</v>
      </c>
      <c r="E277" t="s">
        <v>1268</v>
      </c>
      <c r="F277" t="s">
        <v>1251</v>
      </c>
      <c r="G277" t="s">
        <v>1285</v>
      </c>
    </row>
    <row r="278" spans="1:7" x14ac:dyDescent="0.25">
      <c r="A278" s="91">
        <v>34278</v>
      </c>
      <c r="B278" t="s">
        <v>963</v>
      </c>
      <c r="C278" t="str">
        <f>VLOOKUP(A278,ADM!A$2:N$344,14,0)</f>
        <v>CC Lodévois et Larzac</v>
      </c>
      <c r="D278" t="s">
        <v>1278</v>
      </c>
      <c r="E278" t="s">
        <v>1268</v>
      </c>
      <c r="F278" t="s">
        <v>1251</v>
      </c>
      <c r="G278" t="s">
        <v>1285</v>
      </c>
    </row>
    <row r="279" spans="1:7" x14ac:dyDescent="0.25">
      <c r="A279" s="91">
        <v>34279</v>
      </c>
      <c r="B279" t="s">
        <v>965</v>
      </c>
      <c r="C279" t="str">
        <f>VLOOKUP(A279,ADM!A$2:N$344,14,0)</f>
        <v>CC les Avant-Monts</v>
      </c>
      <c r="D279" t="s">
        <v>1272</v>
      </c>
      <c r="E279" t="s">
        <v>1264</v>
      </c>
      <c r="F279" t="s">
        <v>1260</v>
      </c>
    </row>
    <row r="280" spans="1:7" x14ac:dyDescent="0.25">
      <c r="A280" s="91">
        <v>34280</v>
      </c>
      <c r="B280" t="s">
        <v>967</v>
      </c>
      <c r="C280" t="str">
        <f>VLOOKUP(A280,ADM!A$2:N$344,14,0)</f>
        <v>CC du Pays de Lunel</v>
      </c>
      <c r="D280" t="s">
        <v>1276</v>
      </c>
      <c r="E280" t="s">
        <v>967</v>
      </c>
      <c r="F280" t="s">
        <v>1256</v>
      </c>
      <c r="G280" t="s">
        <v>1286</v>
      </c>
    </row>
    <row r="281" spans="1:7" x14ac:dyDescent="0.25">
      <c r="A281" s="91">
        <v>34281</v>
      </c>
      <c r="B281" t="s">
        <v>969</v>
      </c>
      <c r="C281" t="str">
        <f>VLOOKUP(A281,ADM!A$2:N$344,14,0)</f>
        <v>CC Vallée de l'hérault</v>
      </c>
      <c r="D281" t="s">
        <v>1278</v>
      </c>
      <c r="E281" t="s">
        <v>969</v>
      </c>
      <c r="F281" t="s">
        <v>1256</v>
      </c>
      <c r="G281" t="s">
        <v>1285</v>
      </c>
    </row>
    <row r="282" spans="1:7" x14ac:dyDescent="0.25">
      <c r="A282" s="91">
        <v>34282</v>
      </c>
      <c r="B282" t="s">
        <v>972</v>
      </c>
      <c r="C282" t="str">
        <f>VLOOKUP(A282,ADM!A$2:N$344,14,0)</f>
        <v>CC Vallée de l'hérault</v>
      </c>
      <c r="D282" t="s">
        <v>1278</v>
      </c>
      <c r="E282" t="s">
        <v>972</v>
      </c>
      <c r="F282" t="s">
        <v>1255</v>
      </c>
      <c r="G282" t="s">
        <v>1285</v>
      </c>
    </row>
    <row r="283" spans="1:7" x14ac:dyDescent="0.25">
      <c r="A283" s="91">
        <v>34283</v>
      </c>
      <c r="B283" t="s">
        <v>974</v>
      </c>
      <c r="C283" t="str">
        <f>VLOOKUP(A283,ADM!A$2:N$344,14,0)</f>
        <v>CC Lodévois et Larzac</v>
      </c>
      <c r="D283" t="s">
        <v>1278</v>
      </c>
      <c r="E283" t="s">
        <v>1268</v>
      </c>
      <c r="F283" t="s">
        <v>1251</v>
      </c>
      <c r="G283" t="s">
        <v>1285</v>
      </c>
    </row>
    <row r="284" spans="1:7" x14ac:dyDescent="0.25">
      <c r="A284" s="91">
        <v>34284</v>
      </c>
      <c r="B284" t="s">
        <v>976</v>
      </c>
      <c r="C284" t="str">
        <f>VLOOKUP(A284,ADM!A$2:N$344,14,0)</f>
        <v>CC Du Minervois au Caroux en Haut-Languedoc</v>
      </c>
      <c r="E284" t="s">
        <v>976</v>
      </c>
      <c r="F284" t="s">
        <v>1259</v>
      </c>
    </row>
    <row r="285" spans="1:7" x14ac:dyDescent="0.25">
      <c r="A285" s="91">
        <v>34285</v>
      </c>
      <c r="B285" t="s">
        <v>980</v>
      </c>
      <c r="C285" t="str">
        <f>VLOOKUP(A285,ADM!A$2:N$344,14,0)</f>
        <v>CA Hérault-Méditerranée</v>
      </c>
      <c r="D285" t="s">
        <v>1272</v>
      </c>
      <c r="E285" t="s">
        <v>980</v>
      </c>
      <c r="F285" t="s">
        <v>1255</v>
      </c>
      <c r="G285" t="s">
        <v>1285</v>
      </c>
    </row>
    <row r="286" spans="1:7" x14ac:dyDescent="0.25">
      <c r="A286" s="91">
        <v>34286</v>
      </c>
      <c r="B286" t="s">
        <v>982</v>
      </c>
      <c r="C286" t="str">
        <f>VLOOKUP(A286,ADM!A$2:N$344,14,0)</f>
        <v>CC Lodévois et Larzac</v>
      </c>
      <c r="D286" t="s">
        <v>1278</v>
      </c>
      <c r="E286" t="s">
        <v>1268</v>
      </c>
      <c r="F286" t="s">
        <v>1251</v>
      </c>
      <c r="G286" t="s">
        <v>1285</v>
      </c>
    </row>
    <row r="287" spans="1:7" x14ac:dyDescent="0.25">
      <c r="A287" s="91">
        <v>34287</v>
      </c>
      <c r="B287" t="s">
        <v>984</v>
      </c>
      <c r="C287" t="str">
        <f>VLOOKUP(A287,ADM!A$2:N$344,14,0)</f>
        <v>CC Vallée de l'hérault</v>
      </c>
      <c r="D287" t="s">
        <v>1278</v>
      </c>
      <c r="E287" t="s">
        <v>984</v>
      </c>
      <c r="F287" t="s">
        <v>1256</v>
      </c>
      <c r="G287" t="s">
        <v>1285</v>
      </c>
    </row>
    <row r="288" spans="1:7" x14ac:dyDescent="0.25">
      <c r="A288" s="91">
        <v>34288</v>
      </c>
      <c r="B288" t="s">
        <v>986</v>
      </c>
      <c r="C288" t="str">
        <f>VLOOKUP(A288,ADM!A$2:N$344,14,0)</f>
        <v>CC du Pays de Lunel</v>
      </c>
      <c r="D288" t="s">
        <v>1276</v>
      </c>
      <c r="E288" t="s">
        <v>986</v>
      </c>
      <c r="F288" t="s">
        <v>1256</v>
      </c>
      <c r="G288" t="s">
        <v>1286</v>
      </c>
    </row>
    <row r="289" spans="1:7" x14ac:dyDescent="0.25">
      <c r="A289" s="91">
        <v>34289</v>
      </c>
      <c r="B289" t="s">
        <v>988</v>
      </c>
      <c r="C289" t="str">
        <f>VLOOKUP(A289,ADM!A$2:N$344,14,0)</f>
        <v>CA Hérault-Méditerranée</v>
      </c>
      <c r="D289" t="s">
        <v>1272</v>
      </c>
      <c r="E289" t="s">
        <v>988</v>
      </c>
      <c r="F289" t="s">
        <v>1252</v>
      </c>
      <c r="G289" t="s">
        <v>1285</v>
      </c>
    </row>
    <row r="290" spans="1:7" x14ac:dyDescent="0.25">
      <c r="A290" s="91">
        <v>34290</v>
      </c>
      <c r="B290" t="s">
        <v>991</v>
      </c>
      <c r="C290" t="str">
        <f>VLOOKUP(A290,ADM!A$2:N$344,14,0)</f>
        <v>CC du Grand Pic Saint-Loup</v>
      </c>
      <c r="D290" t="s">
        <v>1277</v>
      </c>
      <c r="E290" t="s">
        <v>991</v>
      </c>
      <c r="F290" t="s">
        <v>1255</v>
      </c>
      <c r="G290" t="s">
        <v>1286</v>
      </c>
    </row>
    <row r="291" spans="1:7" x14ac:dyDescent="0.25">
      <c r="A291" s="91">
        <v>34291</v>
      </c>
      <c r="B291" t="s">
        <v>993</v>
      </c>
      <c r="C291" t="str">
        <f>VLOOKUP(A291,ADM!A$2:N$344,14,0)</f>
        <v>CC Du Minervois au Caroux en Haut-Languedoc</v>
      </c>
      <c r="E291" t="s">
        <v>993</v>
      </c>
      <c r="F291" t="s">
        <v>1256</v>
      </c>
    </row>
    <row r="292" spans="1:7" x14ac:dyDescent="0.25">
      <c r="A292" s="91">
        <v>34292</v>
      </c>
      <c r="B292" t="s">
        <v>995</v>
      </c>
      <c r="C292" t="str">
        <f>VLOOKUP(A292,ADM!A$2:N$344,14,0)</f>
        <v>CC du Clermontais</v>
      </c>
      <c r="D292" t="s">
        <v>1278</v>
      </c>
      <c r="E292" t="s">
        <v>995</v>
      </c>
      <c r="F292" t="s">
        <v>1263</v>
      </c>
    </row>
    <row r="293" spans="1:7" x14ac:dyDescent="0.25">
      <c r="A293" s="91">
        <v>34293</v>
      </c>
      <c r="B293" t="s">
        <v>997</v>
      </c>
      <c r="C293" t="str">
        <f>VLOOKUP(A293,ADM!A$2:N$344,14,0)</f>
        <v>CC des Monts de Lacaune et de la Montagne du Haut Languedoc</v>
      </c>
      <c r="D293" t="s">
        <v>1278</v>
      </c>
      <c r="E293" t="s">
        <v>1269</v>
      </c>
      <c r="F293" t="s">
        <v>1252</v>
      </c>
    </row>
    <row r="294" spans="1:7" x14ac:dyDescent="0.25">
      <c r="A294" s="91">
        <v>34294</v>
      </c>
      <c r="B294" t="s">
        <v>999</v>
      </c>
      <c r="C294" t="str">
        <f>VLOOKUP(A294,ADM!A$2:N$344,14,0)</f>
        <v>CC du Pays de Lunel</v>
      </c>
      <c r="D294" t="s">
        <v>1276</v>
      </c>
      <c r="E294" t="s">
        <v>999</v>
      </c>
      <c r="F294" t="s">
        <v>1255</v>
      </c>
      <c r="G294" t="s">
        <v>1286</v>
      </c>
    </row>
    <row r="295" spans="1:7" x14ac:dyDescent="0.25">
      <c r="A295" s="91">
        <v>34295</v>
      </c>
      <c r="B295" t="s">
        <v>1001</v>
      </c>
      <c r="C295" t="str">
        <f>VLOOKUP(A295,ADM!A$2:N$344,14,0)</f>
        <v>Montpellier Méditerranée Métropole</v>
      </c>
      <c r="D295" t="s">
        <v>1273</v>
      </c>
      <c r="E295" t="s">
        <v>1267</v>
      </c>
      <c r="F295" t="s">
        <v>1257</v>
      </c>
      <c r="G295" t="s">
        <v>1285</v>
      </c>
    </row>
    <row r="296" spans="1:7" x14ac:dyDescent="0.25">
      <c r="A296" s="91">
        <v>34296</v>
      </c>
      <c r="B296" t="s">
        <v>1004</v>
      </c>
      <c r="C296" t="str">
        <f>VLOOKUP(A296,ADM!A$2:N$344,14,0)</f>
        <v>CC du Pays de Lunel</v>
      </c>
      <c r="D296" t="s">
        <v>1276</v>
      </c>
      <c r="E296" t="s">
        <v>1004</v>
      </c>
      <c r="F296" t="s">
        <v>1255</v>
      </c>
      <c r="G296" t="s">
        <v>1286</v>
      </c>
    </row>
    <row r="297" spans="1:7" x14ac:dyDescent="0.25">
      <c r="A297" s="91">
        <v>34297</v>
      </c>
      <c r="B297" t="s">
        <v>1006</v>
      </c>
      <c r="C297" t="str">
        <f>VLOOKUP(A297,ADM!A$2:N$344,14,0)</f>
        <v>CC du Grand Pic Saint-Loup</v>
      </c>
      <c r="D297" t="s">
        <v>1277</v>
      </c>
      <c r="E297" t="s">
        <v>1006</v>
      </c>
      <c r="F297" t="s">
        <v>1256</v>
      </c>
      <c r="G297" t="s">
        <v>1286</v>
      </c>
    </row>
    <row r="298" spans="1:7" x14ac:dyDescent="0.25">
      <c r="A298" s="91">
        <v>34298</v>
      </c>
      <c r="B298" t="s">
        <v>1008</v>
      </c>
      <c r="C298" t="str">
        <f>VLOOKUP(A298,ADM!A$2:N$344,14,0)</f>
        <v>CA de Béziers-Méditerranée</v>
      </c>
      <c r="D298" t="s">
        <v>1272</v>
      </c>
      <c r="E298" t="s">
        <v>1008</v>
      </c>
      <c r="F298" t="s">
        <v>1255</v>
      </c>
      <c r="G298" t="s">
        <v>1285</v>
      </c>
    </row>
    <row r="299" spans="1:7" x14ac:dyDescent="0.25">
      <c r="A299" s="91">
        <v>34299</v>
      </c>
      <c r="B299" t="s">
        <v>1013</v>
      </c>
      <c r="C299" t="str">
        <f>VLOOKUP(A299,ADM!A$2:N$344,14,0)</f>
        <v>CA de Béziers-Méditerranée</v>
      </c>
      <c r="D299" t="s">
        <v>1272</v>
      </c>
      <c r="E299" t="s">
        <v>1013</v>
      </c>
      <c r="F299" t="s">
        <v>1252</v>
      </c>
      <c r="G299" t="s">
        <v>1285</v>
      </c>
    </row>
    <row r="300" spans="1:7" x14ac:dyDescent="0.25">
      <c r="A300" s="91">
        <v>34300</v>
      </c>
      <c r="B300" t="s">
        <v>1017</v>
      </c>
      <c r="C300" t="str">
        <f>VLOOKUP(A300,ADM!A$2:N$344,14,0)</f>
        <v>CA de Béziers-Méditerranée</v>
      </c>
      <c r="D300" t="s">
        <v>1272</v>
      </c>
      <c r="E300" t="s">
        <v>1017</v>
      </c>
      <c r="F300" t="s">
        <v>1255</v>
      </c>
      <c r="G300" t="s">
        <v>1285</v>
      </c>
    </row>
    <row r="301" spans="1:7" x14ac:dyDescent="0.25">
      <c r="A301" s="91">
        <v>34301</v>
      </c>
      <c r="B301" t="s">
        <v>1022</v>
      </c>
      <c r="C301" t="str">
        <f>VLOOKUP(A301,ADM!A$2:N$344,14,0)</f>
        <v>Sète Agglopôle Méditerranée</v>
      </c>
      <c r="D301" t="s">
        <v>1274</v>
      </c>
      <c r="E301" t="s">
        <v>1022</v>
      </c>
      <c r="F301" t="s">
        <v>1255</v>
      </c>
      <c r="G301" t="s">
        <v>1285</v>
      </c>
    </row>
    <row r="302" spans="1:7" x14ac:dyDescent="0.25">
      <c r="A302" s="91">
        <v>34302</v>
      </c>
      <c r="B302" t="s">
        <v>1029</v>
      </c>
      <c r="C302" t="str">
        <f>VLOOKUP(A302,ADM!A$2:N$344,14,0)</f>
        <v>CC Du Minervois au Caroux en Haut-Languedoc</v>
      </c>
      <c r="E302" t="s">
        <v>1029</v>
      </c>
      <c r="F302" t="s">
        <v>1252</v>
      </c>
    </row>
    <row r="303" spans="1:7" x14ac:dyDescent="0.25">
      <c r="A303" s="91">
        <v>34303</v>
      </c>
      <c r="B303" t="s">
        <v>1031</v>
      </c>
      <c r="C303" t="str">
        <f>VLOOKUP(A303,ADM!A$2:N$344,14,0)</f>
        <v>CC Lodévois et Larzac</v>
      </c>
      <c r="D303" t="s">
        <v>1278</v>
      </c>
      <c r="E303" t="s">
        <v>1268</v>
      </c>
      <c r="F303" t="s">
        <v>1260</v>
      </c>
      <c r="G303" t="s">
        <v>1285</v>
      </c>
    </row>
    <row r="304" spans="1:7" x14ac:dyDescent="0.25">
      <c r="A304" s="91">
        <v>34304</v>
      </c>
      <c r="B304" t="s">
        <v>1033</v>
      </c>
      <c r="C304" t="str">
        <f>VLOOKUP(A304,ADM!A$2:N$344,14,0)</f>
        <v>CC Lodévois et Larzac</v>
      </c>
      <c r="D304" t="s">
        <v>1278</v>
      </c>
      <c r="E304" t="s">
        <v>1268</v>
      </c>
      <c r="F304" t="s">
        <v>1257</v>
      </c>
      <c r="G304" t="s">
        <v>1285</v>
      </c>
    </row>
    <row r="305" spans="1:7" x14ac:dyDescent="0.25">
      <c r="A305" s="91">
        <v>34305</v>
      </c>
      <c r="B305" t="s">
        <v>1035</v>
      </c>
      <c r="C305" t="str">
        <f>VLOOKUP(A305,ADM!A$2:N$344,14,0)</f>
        <v>CC des Monts de Lacaune et de la Montagne du Haut Languedoc</v>
      </c>
      <c r="D305" t="s">
        <v>1278</v>
      </c>
      <c r="E305" t="s">
        <v>1269</v>
      </c>
      <c r="F305" t="s">
        <v>1256</v>
      </c>
    </row>
    <row r="306" spans="1:7" x14ac:dyDescent="0.25">
      <c r="A306" s="91">
        <v>34306</v>
      </c>
      <c r="B306" t="s">
        <v>1037</v>
      </c>
      <c r="C306" t="str">
        <f>VLOOKUP(A306,ADM!A$2:N$344,14,0)</f>
        <v>CC Lodévois et Larzac</v>
      </c>
      <c r="D306" t="s">
        <v>1278</v>
      </c>
      <c r="E306" t="s">
        <v>1268</v>
      </c>
      <c r="F306" t="s">
        <v>1251</v>
      </c>
      <c r="G306" t="s">
        <v>1285</v>
      </c>
    </row>
    <row r="307" spans="1:7" x14ac:dyDescent="0.25">
      <c r="A307" s="91">
        <v>34307</v>
      </c>
      <c r="B307" t="s">
        <v>1039</v>
      </c>
      <c r="C307" t="str">
        <f>VLOOKUP(A307,ADM!A$2:N$344,14,0)</f>
        <v>Montpellier Méditerranée Métropole</v>
      </c>
      <c r="D307" t="s">
        <v>1273</v>
      </c>
      <c r="E307" t="s">
        <v>1267</v>
      </c>
      <c r="F307" t="s">
        <v>1257</v>
      </c>
      <c r="G307" t="s">
        <v>1285</v>
      </c>
    </row>
    <row r="308" spans="1:7" x14ac:dyDescent="0.25">
      <c r="A308" s="91">
        <v>34308</v>
      </c>
      <c r="B308" t="s">
        <v>1041</v>
      </c>
      <c r="C308" t="str">
        <f>VLOOKUP(A308,ADM!A$2:N$344,14,0)</f>
        <v>CC Grand Orb en Languedoc</v>
      </c>
      <c r="E308" t="s">
        <v>1265</v>
      </c>
      <c r="F308" t="s">
        <v>1257</v>
      </c>
    </row>
    <row r="309" spans="1:7" x14ac:dyDescent="0.25">
      <c r="A309" s="91">
        <v>34309</v>
      </c>
      <c r="B309" t="s">
        <v>1043</v>
      </c>
      <c r="C309" t="str">
        <f>VLOOKUP(A309,ADM!A$2:N$344,14,0)</f>
        <v>CC du Grand Pic Saint-Loup</v>
      </c>
      <c r="D309" t="s">
        <v>1277</v>
      </c>
      <c r="E309" t="s">
        <v>1043</v>
      </c>
      <c r="F309" t="s">
        <v>1255</v>
      </c>
      <c r="G309" t="s">
        <v>1286</v>
      </c>
    </row>
    <row r="310" spans="1:7" x14ac:dyDescent="0.25">
      <c r="A310" s="91">
        <v>34310</v>
      </c>
      <c r="B310" t="s">
        <v>1047</v>
      </c>
      <c r="C310" t="str">
        <f>VLOOKUP(A310,ADM!A$2:N$344,14,0)</f>
        <v>CC les Avant-Monts</v>
      </c>
      <c r="D310" t="s">
        <v>1272</v>
      </c>
      <c r="E310" t="s">
        <v>1264</v>
      </c>
      <c r="F310" t="s">
        <v>1257</v>
      </c>
    </row>
    <row r="311" spans="1:7" x14ac:dyDescent="0.25">
      <c r="A311" s="91">
        <v>34311</v>
      </c>
      <c r="B311" t="s">
        <v>1049</v>
      </c>
      <c r="C311" t="str">
        <f>VLOOKUP(A311,ADM!A$2:N$344,14,0)</f>
        <v>CA Hérault-Méditerranée</v>
      </c>
      <c r="D311" t="s">
        <v>1272</v>
      </c>
      <c r="E311" t="s">
        <v>1049</v>
      </c>
      <c r="F311" t="s">
        <v>1256</v>
      </c>
      <c r="G311" t="s">
        <v>1285</v>
      </c>
    </row>
    <row r="312" spans="1:7" x14ac:dyDescent="0.25">
      <c r="A312" s="91">
        <v>34312</v>
      </c>
      <c r="B312" t="s">
        <v>1052</v>
      </c>
      <c r="C312" t="str">
        <f>VLOOKUP(A312,ADM!A$2:N$344,14,0)</f>
        <v>CC Grand Orb en Languedoc</v>
      </c>
      <c r="E312" t="s">
        <v>1265</v>
      </c>
      <c r="F312" t="s">
        <v>1251</v>
      </c>
    </row>
    <row r="313" spans="1:7" x14ac:dyDescent="0.25">
      <c r="A313" s="91">
        <v>34313</v>
      </c>
      <c r="B313" t="s">
        <v>1054</v>
      </c>
      <c r="C313" t="str">
        <f>VLOOKUP(A313,ADM!A$2:N$344,14,0)</f>
        <v>CC Vallée de l'hérault</v>
      </c>
      <c r="D313" t="s">
        <v>1278</v>
      </c>
      <c r="E313" t="s">
        <v>1054</v>
      </c>
      <c r="F313" t="s">
        <v>1252</v>
      </c>
      <c r="G313" t="s">
        <v>1285</v>
      </c>
    </row>
    <row r="314" spans="1:7" x14ac:dyDescent="0.25">
      <c r="A314" s="91">
        <v>34314</v>
      </c>
      <c r="B314" t="s">
        <v>1056</v>
      </c>
      <c r="C314" t="str">
        <f>VLOOKUP(A314,ADM!A$2:N$344,14,0)</f>
        <v>CC du Grand Pic Saint-Loup</v>
      </c>
      <c r="D314" t="s">
        <v>1277</v>
      </c>
      <c r="E314" t="s">
        <v>1056</v>
      </c>
      <c r="F314" t="s">
        <v>1255</v>
      </c>
      <c r="G314" t="s">
        <v>1286</v>
      </c>
    </row>
    <row r="315" spans="1:7" x14ac:dyDescent="0.25">
      <c r="A315" s="91">
        <v>34315</v>
      </c>
      <c r="B315" t="s">
        <v>1058</v>
      </c>
      <c r="C315" t="str">
        <f>VLOOKUP(A315,ADM!A$2:N$344,14,0)</f>
        <v>CC du Clermontais</v>
      </c>
      <c r="D315" t="s">
        <v>1278</v>
      </c>
      <c r="E315" t="s">
        <v>1058</v>
      </c>
      <c r="F315" t="s">
        <v>1255</v>
      </c>
    </row>
    <row r="316" spans="1:7" x14ac:dyDescent="0.25">
      <c r="A316" s="91">
        <v>34316</v>
      </c>
      <c r="B316" t="s">
        <v>1060</v>
      </c>
      <c r="C316" t="str">
        <f>VLOOKUP(A316,ADM!A$2:N$344,14,0)</f>
        <v>CC Lodévois et Larzac</v>
      </c>
      <c r="D316" t="s">
        <v>1278</v>
      </c>
      <c r="E316" t="s">
        <v>1268</v>
      </c>
      <c r="F316" t="s">
        <v>1257</v>
      </c>
      <c r="G316" t="s">
        <v>1285</v>
      </c>
    </row>
    <row r="317" spans="1:7" x14ac:dyDescent="0.25">
      <c r="A317" s="91">
        <v>34317</v>
      </c>
      <c r="B317" t="s">
        <v>1062</v>
      </c>
      <c r="C317" t="str">
        <f>VLOOKUP(A317,ADM!A$2:N$344,14,0)</f>
        <v>CC Lodévois et Larzac</v>
      </c>
      <c r="D317" t="s">
        <v>1278</v>
      </c>
      <c r="E317" t="s">
        <v>1268</v>
      </c>
      <c r="F317" t="s">
        <v>1251</v>
      </c>
      <c r="G317" t="s">
        <v>1285</v>
      </c>
    </row>
    <row r="318" spans="1:7" x14ac:dyDescent="0.25">
      <c r="A318" s="91">
        <v>34318</v>
      </c>
      <c r="B318" t="s">
        <v>1064</v>
      </c>
      <c r="C318" t="str">
        <f>VLOOKUP(A318,ADM!A$2:N$344,14,0)</f>
        <v>CC du Grand Pic Saint-Loup</v>
      </c>
      <c r="D318" t="s">
        <v>1277</v>
      </c>
      <c r="E318" t="s">
        <v>1064</v>
      </c>
      <c r="F318" t="s">
        <v>1256</v>
      </c>
      <c r="G318" t="s">
        <v>1286</v>
      </c>
    </row>
    <row r="319" spans="1:7" x14ac:dyDescent="0.25">
      <c r="A319" s="91">
        <v>34319</v>
      </c>
      <c r="B319" t="s">
        <v>1066</v>
      </c>
      <c r="C319" t="str">
        <f>VLOOKUP(A319,ADM!A$2:N$344,14,0)</f>
        <v>CC les Avant-Monts</v>
      </c>
      <c r="D319" t="s">
        <v>1272</v>
      </c>
      <c r="E319" t="s">
        <v>1264</v>
      </c>
      <c r="F319" t="s">
        <v>1260</v>
      </c>
    </row>
    <row r="320" spans="1:7" x14ac:dyDescent="0.25">
      <c r="A320" s="91">
        <v>34320</v>
      </c>
      <c r="B320" t="s">
        <v>1068</v>
      </c>
      <c r="C320" t="str">
        <f>VLOOKUP(A320,ADM!A$2:N$344,14,0)</f>
        <v>CC du Grand Pic Saint-Loup</v>
      </c>
      <c r="D320" t="s">
        <v>1277</v>
      </c>
      <c r="E320" t="s">
        <v>1068</v>
      </c>
      <c r="F320" t="s">
        <v>1255</v>
      </c>
      <c r="G320" t="s">
        <v>1286</v>
      </c>
    </row>
    <row r="321" spans="1:7" x14ac:dyDescent="0.25">
      <c r="A321" s="91">
        <v>34321</v>
      </c>
      <c r="B321" t="s">
        <v>1070</v>
      </c>
      <c r="C321" t="str">
        <f>VLOOKUP(A321,ADM!A$2:N$344,14,0)</f>
        <v>CA du Pays de l'Or</v>
      </c>
      <c r="D321" t="s">
        <v>1275</v>
      </c>
      <c r="E321" t="s">
        <v>1070</v>
      </c>
      <c r="F321" t="s">
        <v>1255</v>
      </c>
      <c r="G321" t="s">
        <v>1285</v>
      </c>
    </row>
    <row r="322" spans="1:7" x14ac:dyDescent="0.25">
      <c r="A322" s="91">
        <v>34322</v>
      </c>
      <c r="B322" t="s">
        <v>1072</v>
      </c>
      <c r="C322" t="str">
        <f>VLOOKUP(A322,ADM!A$2:N$344,14,0)</f>
        <v>CC du Grand Pic Saint-Loup</v>
      </c>
      <c r="D322" t="s">
        <v>1277</v>
      </c>
      <c r="E322" t="s">
        <v>1072</v>
      </c>
      <c r="F322" t="s">
        <v>1255</v>
      </c>
      <c r="G322" t="s">
        <v>1286</v>
      </c>
    </row>
    <row r="323" spans="1:7" x14ac:dyDescent="0.25">
      <c r="A323" s="91">
        <v>34323</v>
      </c>
      <c r="B323" t="s">
        <v>1074</v>
      </c>
      <c r="C323" t="str">
        <f>VLOOKUP(A323,ADM!A$2:N$344,14,0)</f>
        <v>CC du Clermontais</v>
      </c>
      <c r="D323" t="s">
        <v>1278</v>
      </c>
      <c r="F323" t="s">
        <v>1253</v>
      </c>
    </row>
    <row r="324" spans="1:7" x14ac:dyDescent="0.25">
      <c r="A324" s="91">
        <v>34324</v>
      </c>
      <c r="B324" t="s">
        <v>1076</v>
      </c>
      <c r="C324" t="str">
        <f>VLOOKUP(A324,ADM!A$2:N$344,14,0)</f>
        <v>CA de Béziers-Méditerranée</v>
      </c>
      <c r="D324" t="s">
        <v>1272</v>
      </c>
      <c r="E324" t="s">
        <v>1076</v>
      </c>
      <c r="F324" t="s">
        <v>1256</v>
      </c>
      <c r="G324" t="s">
        <v>1285</v>
      </c>
    </row>
    <row r="325" spans="1:7" x14ac:dyDescent="0.25">
      <c r="A325" s="91">
        <v>34325</v>
      </c>
      <c r="B325" t="s">
        <v>1081</v>
      </c>
      <c r="C325" t="str">
        <f>VLOOKUP(A325,ADM!A$2:N$344,14,0)</f>
        <v>CA de Béziers-Méditerranée</v>
      </c>
      <c r="D325" t="s">
        <v>1272</v>
      </c>
      <c r="E325" t="s">
        <v>1081</v>
      </c>
      <c r="F325" t="s">
        <v>1255</v>
      </c>
      <c r="G325" t="s">
        <v>1285</v>
      </c>
    </row>
    <row r="326" spans="1:7" x14ac:dyDescent="0.25">
      <c r="A326" s="91">
        <v>34326</v>
      </c>
      <c r="B326" t="s">
        <v>1083</v>
      </c>
      <c r="C326" t="str">
        <f>VLOOKUP(A326,ADM!A$2:N$344,14,0)</f>
        <v>CC Du Minervois au Caroux en Haut-Languedoc</v>
      </c>
      <c r="E326" t="s">
        <v>1083</v>
      </c>
      <c r="F326" t="s">
        <v>1259</v>
      </c>
    </row>
    <row r="327" spans="1:7" x14ac:dyDescent="0.25">
      <c r="A327" s="91">
        <v>34327</v>
      </c>
      <c r="B327" t="s">
        <v>1085</v>
      </c>
      <c r="C327" t="str">
        <f>VLOOKUP(A327,ADM!A$2:N$344,14,0)</f>
        <v>Montpellier Méditerranée Métropole</v>
      </c>
      <c r="D327" t="s">
        <v>1273</v>
      </c>
      <c r="E327" t="s">
        <v>1267</v>
      </c>
      <c r="F327" t="s">
        <v>1257</v>
      </c>
      <c r="G327" t="s">
        <v>1285</v>
      </c>
    </row>
    <row r="328" spans="1:7" x14ac:dyDescent="0.25">
      <c r="A328" s="91">
        <v>34328</v>
      </c>
      <c r="B328" t="s">
        <v>1090</v>
      </c>
      <c r="C328" t="str">
        <f>VLOOKUP(A328,ADM!A$2:N$344,14,0)</f>
        <v>CC Vallée de l'hérault</v>
      </c>
      <c r="D328" t="s">
        <v>1278</v>
      </c>
      <c r="E328" t="s">
        <v>1090</v>
      </c>
      <c r="F328" t="s">
        <v>1255</v>
      </c>
      <c r="G328" t="s">
        <v>1285</v>
      </c>
    </row>
    <row r="329" spans="1:7" x14ac:dyDescent="0.25">
      <c r="A329" s="91">
        <v>34329</v>
      </c>
      <c r="B329" t="s">
        <v>1092</v>
      </c>
      <c r="C329" t="str">
        <f>VLOOKUP(A329,ADM!A$2:N$344,14,0)</f>
        <v>CC la Domitienne</v>
      </c>
      <c r="D329" t="s">
        <v>1272</v>
      </c>
      <c r="E329" t="s">
        <v>1092</v>
      </c>
      <c r="F329" t="s">
        <v>1255</v>
      </c>
      <c r="G329" t="s">
        <v>1285</v>
      </c>
    </row>
    <row r="330" spans="1:7" x14ac:dyDescent="0.25">
      <c r="A330" s="91">
        <v>34331</v>
      </c>
      <c r="B330" t="s">
        <v>1094</v>
      </c>
      <c r="C330" t="str">
        <f>VLOOKUP(A330,ADM!A$2:N$344,14,0)</f>
        <v>CC Du Minervois au Caroux en Haut-Languedoc</v>
      </c>
      <c r="E330" t="s">
        <v>1270</v>
      </c>
      <c r="F330" t="s">
        <v>1253</v>
      </c>
    </row>
    <row r="331" spans="1:7" x14ac:dyDescent="0.25">
      <c r="A331" s="91">
        <v>34332</v>
      </c>
      <c r="B331" t="s">
        <v>1096</v>
      </c>
      <c r="C331" t="str">
        <f>VLOOKUP(A331,ADM!A$2:N$344,14,0)</f>
        <v>CA Hérault-Méditerranée</v>
      </c>
      <c r="D331" t="s">
        <v>1272</v>
      </c>
      <c r="E331" t="s">
        <v>1096</v>
      </c>
      <c r="F331" t="s">
        <v>1255</v>
      </c>
      <c r="G331" t="s">
        <v>1285</v>
      </c>
    </row>
    <row r="332" spans="1:7" x14ac:dyDescent="0.25">
      <c r="A332" s="91">
        <v>34333</v>
      </c>
      <c r="B332" t="s">
        <v>1101</v>
      </c>
      <c r="C332" t="str">
        <f>VLOOKUP(A332,ADM!A$2:N$344,14,0)</f>
        <v>Sète Agglopôle Méditerranée</v>
      </c>
      <c r="D332" t="s">
        <v>1274</v>
      </c>
      <c r="E332" t="s">
        <v>1101</v>
      </c>
      <c r="F332" t="s">
        <v>1252</v>
      </c>
      <c r="G332" t="s">
        <v>1285</v>
      </c>
    </row>
    <row r="333" spans="1:7" x14ac:dyDescent="0.25">
      <c r="A333" s="91">
        <v>34334</v>
      </c>
      <c r="B333" t="s">
        <v>1103</v>
      </c>
      <c r="C333" t="str">
        <f>VLOOKUP(A333,ADM!A$2:N$344,14,0)</f>
        <v>CC Du Minervois au Caroux en Haut-Languedoc</v>
      </c>
      <c r="E333" t="s">
        <v>1103</v>
      </c>
      <c r="F333" t="s">
        <v>1256</v>
      </c>
    </row>
    <row r="334" spans="1:7" x14ac:dyDescent="0.25">
      <c r="A334" s="91">
        <v>34335</v>
      </c>
      <c r="B334" t="s">
        <v>1105</v>
      </c>
      <c r="C334" t="str">
        <f>VLOOKUP(A334,ADM!A$2:N$344,14,0)</f>
        <v>CC Grand Orb en Languedoc</v>
      </c>
      <c r="E334" t="s">
        <v>1265</v>
      </c>
      <c r="F334" t="s">
        <v>1251</v>
      </c>
    </row>
    <row r="335" spans="1:7" x14ac:dyDescent="0.25">
      <c r="A335" s="91">
        <v>34336</v>
      </c>
      <c r="B335" t="s">
        <v>1107</v>
      </c>
      <c r="C335" t="str">
        <f>VLOOKUP(A335,ADM!A$2:N$344,14,0)</f>
        <v>CA de Béziers-Méditerranée</v>
      </c>
      <c r="D335" t="s">
        <v>1272</v>
      </c>
      <c r="E335" t="s">
        <v>1107</v>
      </c>
      <c r="F335" t="s">
        <v>1252</v>
      </c>
      <c r="G335" t="s">
        <v>1285</v>
      </c>
    </row>
    <row r="336" spans="1:7" x14ac:dyDescent="0.25">
      <c r="A336" s="91">
        <v>34337</v>
      </c>
      <c r="B336" t="s">
        <v>1112</v>
      </c>
      <c r="C336" t="str">
        <f>VLOOKUP(A336,ADM!A$2:N$344,14,0)</f>
        <v>Montpellier Méditerranée Métropole</v>
      </c>
      <c r="D336" t="s">
        <v>1273</v>
      </c>
      <c r="E336" t="s">
        <v>1267</v>
      </c>
      <c r="F336" t="s">
        <v>1257</v>
      </c>
      <c r="G336" t="s">
        <v>1285</v>
      </c>
    </row>
    <row r="337" spans="1:7" x14ac:dyDescent="0.25">
      <c r="A337" s="91">
        <v>34338</v>
      </c>
      <c r="B337" t="s">
        <v>1117</v>
      </c>
      <c r="C337" t="str">
        <f>VLOOKUP(A337,ADM!A$2:N$344,14,0)</f>
        <v>CC du Clermontais</v>
      </c>
      <c r="D337" t="s">
        <v>1278</v>
      </c>
      <c r="E337" t="s">
        <v>1117</v>
      </c>
      <c r="F337" t="s">
        <v>1256</v>
      </c>
    </row>
    <row r="338" spans="1:7" x14ac:dyDescent="0.25">
      <c r="A338" s="91">
        <v>34339</v>
      </c>
      <c r="B338" t="s">
        <v>1119</v>
      </c>
      <c r="C338" t="str">
        <f>VLOOKUP(A338,ADM!A$2:N$344,14,0)</f>
        <v>CC Sud-Hérault</v>
      </c>
      <c r="D338" t="s">
        <v>1272</v>
      </c>
      <c r="E338" t="s">
        <v>1266</v>
      </c>
      <c r="F338" t="s">
        <v>1260</v>
      </c>
    </row>
    <row r="339" spans="1:7" x14ac:dyDescent="0.25">
      <c r="A339" s="91">
        <v>34340</v>
      </c>
      <c r="B339" t="s">
        <v>1121</v>
      </c>
      <c r="C339" t="str">
        <f>VLOOKUP(A339,ADM!A$2:N$344,14,0)</f>
        <v>CC du Pays de Lunel</v>
      </c>
      <c r="D339" t="s">
        <v>1276</v>
      </c>
      <c r="E339" t="s">
        <v>1121</v>
      </c>
      <c r="F339" t="s">
        <v>1256</v>
      </c>
      <c r="G339" t="s">
        <v>1286</v>
      </c>
    </row>
    <row r="340" spans="1:7" x14ac:dyDescent="0.25">
      <c r="A340" s="91">
        <v>34341</v>
      </c>
      <c r="B340" t="s">
        <v>1123</v>
      </c>
      <c r="C340" t="str">
        <f>VLOOKUP(A340,ADM!A$2:N$344,14,0)</f>
        <v>Sète Agglopôle Méditerranée</v>
      </c>
      <c r="D340" t="s">
        <v>1274</v>
      </c>
      <c r="E340" t="s">
        <v>1123</v>
      </c>
      <c r="F340" t="s">
        <v>1255</v>
      </c>
      <c r="G340" t="s">
        <v>1285</v>
      </c>
    </row>
    <row r="341" spans="1:7" x14ac:dyDescent="0.25">
      <c r="A341" s="91">
        <v>34342</v>
      </c>
      <c r="B341" t="s">
        <v>1128</v>
      </c>
      <c r="C341" t="str">
        <f>VLOOKUP(A341,ADM!A$2:N$344,14,0)</f>
        <v>CC du Grand Pic Saint-Loup</v>
      </c>
      <c r="D341" t="s">
        <v>1277</v>
      </c>
      <c r="E341" t="s">
        <v>1128</v>
      </c>
      <c r="F341" t="s">
        <v>1256</v>
      </c>
      <c r="G341" t="s">
        <v>1286</v>
      </c>
    </row>
    <row r="342" spans="1:7" x14ac:dyDescent="0.25">
      <c r="A342" s="91">
        <v>34343</v>
      </c>
      <c r="B342" t="s">
        <v>1130</v>
      </c>
      <c r="C342" t="str">
        <f>VLOOKUP(A342,ADM!A$2:N$344,14,0)</f>
        <v>CC du Grand Pic Saint-Loup</v>
      </c>
      <c r="D342" t="s">
        <v>1277</v>
      </c>
      <c r="E342" t="s">
        <v>1130</v>
      </c>
      <c r="F342" t="s">
        <v>1256</v>
      </c>
      <c r="G342" t="s">
        <v>1286</v>
      </c>
    </row>
    <row r="343" spans="1:7" x14ac:dyDescent="0.25">
      <c r="A343" s="91">
        <v>34344</v>
      </c>
      <c r="B343" t="s">
        <v>1132</v>
      </c>
      <c r="C343" t="str">
        <f>VLOOKUP(A343,ADM!A$2:N$344,14,0)</f>
        <v>CA du Pays de l'Or</v>
      </c>
      <c r="D343" t="s">
        <v>1275</v>
      </c>
      <c r="E343" t="s">
        <v>1250</v>
      </c>
      <c r="F343" t="s">
        <v>1255</v>
      </c>
      <c r="G343" t="s">
        <v>1285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4"/>
  <sheetViews>
    <sheetView workbookViewId="0">
      <pane xSplit="2" ySplit="2" topLeftCell="C3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A13" sqref="A1:XFD1048576"/>
    </sheetView>
  </sheetViews>
  <sheetFormatPr baseColWidth="10" defaultColWidth="9.140625" defaultRowHeight="15" x14ac:dyDescent="0.25"/>
  <cols>
    <col min="1" max="2" width="9.140625" style="8"/>
    <col min="3" max="5" width="9.140625" style="8" customWidth="1"/>
    <col min="6" max="11" width="9.140625" style="8"/>
    <col min="12" max="12" width="23.85546875" style="8" customWidth="1"/>
    <col min="13" max="16384" width="9.140625" style="8"/>
  </cols>
  <sheetData>
    <row r="1" spans="1:104" x14ac:dyDescent="0.25">
      <c r="A1" s="8">
        <v>1</v>
      </c>
      <c r="B1" s="8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8">
        <v>13</v>
      </c>
      <c r="N1" s="8">
        <v>14</v>
      </c>
    </row>
    <row r="2" spans="1:104" s="11" customFormat="1" ht="204.75" x14ac:dyDescent="0.25">
      <c r="A2" s="11" t="s">
        <v>0</v>
      </c>
      <c r="B2" s="11" t="s">
        <v>1</v>
      </c>
      <c r="C2" s="7" t="s">
        <v>19</v>
      </c>
      <c r="D2" s="7" t="s">
        <v>1140</v>
      </c>
      <c r="E2" s="7" t="s">
        <v>1141</v>
      </c>
      <c r="F2" s="7" t="s">
        <v>20</v>
      </c>
      <c r="G2" s="7" t="s">
        <v>21</v>
      </c>
      <c r="H2" s="7" t="s">
        <v>22</v>
      </c>
      <c r="I2" s="7" t="s">
        <v>24</v>
      </c>
      <c r="J2" s="12" t="s">
        <v>1135</v>
      </c>
      <c r="K2" s="12" t="s">
        <v>23</v>
      </c>
      <c r="L2" s="12" t="s">
        <v>1136</v>
      </c>
      <c r="M2" s="13" t="s">
        <v>18</v>
      </c>
      <c r="N2" s="7" t="s">
        <v>1142</v>
      </c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</row>
    <row r="3" spans="1:104" x14ac:dyDescent="0.25">
      <c r="A3" s="8">
        <v>34001</v>
      </c>
      <c r="B3" s="8" t="s">
        <v>101</v>
      </c>
      <c r="C3" s="8">
        <v>1795</v>
      </c>
      <c r="D3" s="8">
        <v>1290</v>
      </c>
      <c r="E3" s="8">
        <v>1567</v>
      </c>
      <c r="F3" s="8">
        <v>979</v>
      </c>
      <c r="G3" s="8">
        <v>917</v>
      </c>
      <c r="H3" s="8">
        <v>2.2999999999999998</v>
      </c>
      <c r="I3" s="8">
        <v>2.23</v>
      </c>
      <c r="J3" s="8">
        <v>-0.37</v>
      </c>
      <c r="K3" s="8">
        <v>2.6</v>
      </c>
      <c r="L3" s="8">
        <v>1750</v>
      </c>
      <c r="M3" s="14">
        <v>0.22900763358778647</v>
      </c>
      <c r="N3" s="14">
        <v>0.77099236641221358</v>
      </c>
    </row>
    <row r="4" spans="1:104" x14ac:dyDescent="0.25">
      <c r="A4" s="8">
        <v>34002</v>
      </c>
      <c r="B4" s="8" t="s">
        <v>119</v>
      </c>
      <c r="C4" s="8">
        <v>1259</v>
      </c>
      <c r="D4" s="8">
        <v>912</v>
      </c>
      <c r="E4" s="8">
        <v>1067</v>
      </c>
      <c r="F4" s="8">
        <v>736</v>
      </c>
      <c r="G4" s="8">
        <v>706</v>
      </c>
      <c r="H4" s="8">
        <v>2.8</v>
      </c>
      <c r="I4" s="8">
        <v>3.07</v>
      </c>
      <c r="J4" s="8">
        <v>0.56000000000000005</v>
      </c>
      <c r="K4" s="8">
        <v>2.5</v>
      </c>
      <c r="L4" s="8">
        <v>1241</v>
      </c>
      <c r="M4" s="14">
        <v>0.19148936170212766</v>
      </c>
      <c r="N4" s="14">
        <v>0.80851063829787229</v>
      </c>
    </row>
    <row r="5" spans="1:104" x14ac:dyDescent="0.25">
      <c r="A5" s="8">
        <v>34003</v>
      </c>
      <c r="B5" s="8" t="s">
        <v>129</v>
      </c>
      <c r="C5" s="8">
        <v>29600</v>
      </c>
      <c r="D5" s="8">
        <v>22487</v>
      </c>
      <c r="E5" s="8">
        <v>25253</v>
      </c>
      <c r="F5" s="8">
        <v>19988</v>
      </c>
      <c r="G5" s="8">
        <v>17583</v>
      </c>
      <c r="H5" s="8">
        <v>2.7</v>
      </c>
      <c r="I5" s="8">
        <v>2.87</v>
      </c>
      <c r="J5" s="8">
        <v>-0.32</v>
      </c>
      <c r="K5" s="8">
        <v>3.19</v>
      </c>
      <c r="L5" s="8">
        <v>29090</v>
      </c>
      <c r="M5" s="14">
        <v>0.69245642302412225</v>
      </c>
      <c r="N5" s="14">
        <v>0.30754357697587648</v>
      </c>
    </row>
    <row r="6" spans="1:104" x14ac:dyDescent="0.25">
      <c r="A6" s="8">
        <v>34004</v>
      </c>
      <c r="B6" s="8" t="s">
        <v>139</v>
      </c>
      <c r="C6" s="8">
        <v>245</v>
      </c>
      <c r="D6" s="8">
        <v>205</v>
      </c>
      <c r="E6" s="8">
        <v>212</v>
      </c>
      <c r="F6" s="8">
        <v>167</v>
      </c>
      <c r="G6" s="8">
        <v>166</v>
      </c>
      <c r="H6" s="8">
        <v>2.4</v>
      </c>
      <c r="I6" s="8">
        <v>2.68</v>
      </c>
      <c r="J6" s="8">
        <v>-0.54</v>
      </c>
      <c r="K6" s="8">
        <v>3.22</v>
      </c>
      <c r="L6" s="8">
        <v>242</v>
      </c>
      <c r="M6" s="14">
        <v>0.6875</v>
      </c>
      <c r="N6" s="14">
        <v>0.3125</v>
      </c>
    </row>
    <row r="7" spans="1:104" x14ac:dyDescent="0.25">
      <c r="A7" s="8">
        <v>34005</v>
      </c>
      <c r="B7" s="8" t="s">
        <v>147</v>
      </c>
      <c r="C7" s="8">
        <v>285</v>
      </c>
      <c r="D7" s="8">
        <v>233</v>
      </c>
      <c r="E7" s="8">
        <v>247</v>
      </c>
      <c r="F7" s="8">
        <v>179</v>
      </c>
      <c r="G7" s="8">
        <v>131</v>
      </c>
      <c r="H7" s="8">
        <v>2.4</v>
      </c>
      <c r="I7" s="8">
        <v>2.17</v>
      </c>
      <c r="J7" s="8">
        <v>0.31</v>
      </c>
      <c r="K7" s="8">
        <v>1.86</v>
      </c>
      <c r="L7" s="8">
        <v>275</v>
      </c>
      <c r="M7" s="14">
        <v>0.11764705882352937</v>
      </c>
      <c r="N7" s="14">
        <v>0.88235294117647023</v>
      </c>
    </row>
    <row r="8" spans="1:104" x14ac:dyDescent="0.25">
      <c r="A8" s="8">
        <v>34006</v>
      </c>
      <c r="B8" s="8" t="s">
        <v>158</v>
      </c>
      <c r="C8" s="8">
        <v>271</v>
      </c>
      <c r="D8" s="8">
        <v>262</v>
      </c>
      <c r="E8" s="8">
        <v>269</v>
      </c>
      <c r="F8" s="8">
        <v>234</v>
      </c>
      <c r="G8" s="8">
        <v>209</v>
      </c>
      <c r="H8" s="8">
        <v>0.1</v>
      </c>
      <c r="I8" s="8">
        <v>0</v>
      </c>
      <c r="J8" s="8">
        <v>-0.45</v>
      </c>
      <c r="K8" s="8">
        <v>0.45</v>
      </c>
      <c r="L8" s="8">
        <v>269</v>
      </c>
      <c r="M8" s="14">
        <v>0.51851851851851849</v>
      </c>
      <c r="N8" s="14">
        <v>0.48148148148148145</v>
      </c>
    </row>
    <row r="9" spans="1:104" x14ac:dyDescent="0.25">
      <c r="A9" s="8">
        <v>34007</v>
      </c>
      <c r="B9" s="8" t="s">
        <v>161</v>
      </c>
      <c r="C9" s="8">
        <v>470</v>
      </c>
      <c r="D9" s="8">
        <v>417</v>
      </c>
      <c r="E9" s="8">
        <v>455</v>
      </c>
      <c r="F9" s="8">
        <v>354</v>
      </c>
      <c r="G9" s="8">
        <v>347</v>
      </c>
      <c r="H9" s="8">
        <v>0.5</v>
      </c>
      <c r="I9" s="8">
        <v>0.61</v>
      </c>
      <c r="J9" s="8">
        <v>-0.13</v>
      </c>
      <c r="K9" s="8">
        <v>0.74</v>
      </c>
      <c r="L9" s="8">
        <v>469</v>
      </c>
      <c r="M9" s="14">
        <v>0.45945945945945948</v>
      </c>
      <c r="N9" s="14">
        <v>0.54054054054054057</v>
      </c>
    </row>
    <row r="10" spans="1:104" x14ac:dyDescent="0.25">
      <c r="A10" s="8">
        <v>34008</v>
      </c>
      <c r="B10" s="8" t="s">
        <v>163</v>
      </c>
      <c r="C10" s="8">
        <v>605</v>
      </c>
      <c r="D10" s="8">
        <v>561</v>
      </c>
      <c r="E10" s="8">
        <v>596</v>
      </c>
      <c r="F10" s="8">
        <v>544</v>
      </c>
      <c r="G10" s="8">
        <v>537</v>
      </c>
      <c r="H10" s="8">
        <v>0.3</v>
      </c>
      <c r="I10" s="8">
        <v>0.2</v>
      </c>
      <c r="J10" s="8">
        <v>-0.2</v>
      </c>
      <c r="K10" s="8">
        <v>0.4</v>
      </c>
      <c r="L10" s="8">
        <v>602</v>
      </c>
      <c r="M10" s="14">
        <v>0.20408163265306123</v>
      </c>
      <c r="N10" s="14">
        <v>0.79591836734693877</v>
      </c>
    </row>
    <row r="11" spans="1:104" x14ac:dyDescent="0.25">
      <c r="A11" s="8">
        <v>34009</v>
      </c>
      <c r="B11" s="8" t="s">
        <v>171</v>
      </c>
      <c r="C11" s="8">
        <v>1753</v>
      </c>
      <c r="D11" s="8">
        <v>1451</v>
      </c>
      <c r="E11" s="8">
        <v>1652</v>
      </c>
      <c r="F11" s="8">
        <v>1134</v>
      </c>
      <c r="G11" s="8">
        <v>1110</v>
      </c>
      <c r="H11" s="8">
        <v>1</v>
      </c>
      <c r="I11" s="8">
        <v>1.1000000000000001</v>
      </c>
      <c r="J11" s="8">
        <v>-0.37</v>
      </c>
      <c r="K11" s="8">
        <v>1.47</v>
      </c>
      <c r="L11" s="8">
        <v>1745</v>
      </c>
      <c r="M11" s="14">
        <v>0.21052631578947398</v>
      </c>
      <c r="N11" s="14">
        <v>0.78947368421052599</v>
      </c>
    </row>
    <row r="12" spans="1:104" x14ac:dyDescent="0.25">
      <c r="A12" s="8">
        <v>34010</v>
      </c>
      <c r="B12" s="8" t="s">
        <v>175</v>
      </c>
      <c r="C12" s="8">
        <v>2918</v>
      </c>
      <c r="D12" s="8">
        <v>2727</v>
      </c>
      <c r="E12" s="8">
        <v>2923</v>
      </c>
      <c r="F12" s="8">
        <v>2098</v>
      </c>
      <c r="G12" s="8">
        <v>1725</v>
      </c>
      <c r="H12" s="8">
        <v>0</v>
      </c>
      <c r="I12" s="8">
        <v>-0.05</v>
      </c>
      <c r="J12" s="8">
        <v>-0.22</v>
      </c>
      <c r="K12" s="8">
        <v>0.16</v>
      </c>
      <c r="L12" s="8">
        <v>2915</v>
      </c>
      <c r="M12" s="14">
        <v>0.30541871921182268</v>
      </c>
      <c r="N12" s="14">
        <v>0.69458128078817738</v>
      </c>
    </row>
    <row r="13" spans="1:104" x14ac:dyDescent="0.25">
      <c r="A13" s="8">
        <v>34011</v>
      </c>
      <c r="B13" s="8" t="s">
        <v>185</v>
      </c>
      <c r="C13" s="8">
        <v>111</v>
      </c>
      <c r="D13" s="8">
        <v>91</v>
      </c>
      <c r="E13" s="8">
        <v>111</v>
      </c>
      <c r="F13" s="8">
        <v>74</v>
      </c>
      <c r="G13" s="8">
        <v>69</v>
      </c>
      <c r="H13" s="8">
        <v>0</v>
      </c>
      <c r="I13" s="8">
        <v>0.89</v>
      </c>
      <c r="J13" s="8">
        <v>0</v>
      </c>
      <c r="K13" s="8">
        <v>0.89</v>
      </c>
      <c r="L13" s="8">
        <v>116</v>
      </c>
      <c r="M13" s="14">
        <v>9.9999999999999992E-2</v>
      </c>
      <c r="N13" s="14">
        <v>0.90000000000000069</v>
      </c>
    </row>
    <row r="14" spans="1:104" x14ac:dyDescent="0.25">
      <c r="A14" s="8">
        <v>34012</v>
      </c>
      <c r="B14" s="8" t="s">
        <v>187</v>
      </c>
      <c r="C14" s="8">
        <v>973</v>
      </c>
      <c r="D14" s="8">
        <v>842</v>
      </c>
      <c r="E14" s="8">
        <v>974</v>
      </c>
      <c r="F14" s="8">
        <v>731</v>
      </c>
      <c r="G14" s="8">
        <v>534</v>
      </c>
      <c r="H14" s="8">
        <v>0</v>
      </c>
      <c r="I14" s="8">
        <v>0.39</v>
      </c>
      <c r="J14" s="8">
        <v>0.28999999999999998</v>
      </c>
      <c r="K14" s="8">
        <v>0.1</v>
      </c>
      <c r="L14" s="8">
        <v>993</v>
      </c>
      <c r="M14" s="14">
        <v>0.20454545454545472</v>
      </c>
      <c r="N14" s="14">
        <v>0.79545454545454441</v>
      </c>
    </row>
    <row r="15" spans="1:104" x14ac:dyDescent="0.25">
      <c r="A15" s="8">
        <v>34013</v>
      </c>
      <c r="B15" s="8" t="s">
        <v>189</v>
      </c>
      <c r="C15" s="8">
        <v>1662</v>
      </c>
      <c r="D15" s="8">
        <v>1280</v>
      </c>
      <c r="E15" s="8">
        <v>1626</v>
      </c>
      <c r="F15" s="8">
        <v>1167</v>
      </c>
      <c r="G15" s="8">
        <v>1072</v>
      </c>
      <c r="H15" s="8">
        <v>0.4</v>
      </c>
      <c r="I15" s="8">
        <v>0.35</v>
      </c>
      <c r="J15" s="8">
        <v>-0.82</v>
      </c>
      <c r="K15" s="8">
        <v>1.17</v>
      </c>
      <c r="L15" s="8">
        <v>1655</v>
      </c>
      <c r="M15" s="14">
        <v>0.39855310444702158</v>
      </c>
      <c r="N15" s="14">
        <v>0.60144689555297848</v>
      </c>
    </row>
    <row r="16" spans="1:104" x14ac:dyDescent="0.25">
      <c r="A16" s="8">
        <v>34014</v>
      </c>
      <c r="B16" s="8" t="s">
        <v>192</v>
      </c>
      <c r="C16" s="8">
        <v>1488</v>
      </c>
      <c r="D16" s="8">
        <v>1527</v>
      </c>
      <c r="E16" s="8">
        <v>1496</v>
      </c>
      <c r="F16" s="8">
        <v>1305</v>
      </c>
      <c r="G16" s="8">
        <v>992</v>
      </c>
      <c r="H16" s="8">
        <v>-0.1</v>
      </c>
      <c r="I16" s="8">
        <v>0.12</v>
      </c>
      <c r="J16" s="8">
        <v>-0.17</v>
      </c>
      <c r="K16" s="8">
        <v>0.28999999999999998</v>
      </c>
      <c r="L16" s="8">
        <v>1505</v>
      </c>
      <c r="M16" s="14">
        <v>0.18494886659578902</v>
      </c>
      <c r="N16" s="14">
        <v>0.81505113340421098</v>
      </c>
    </row>
    <row r="17" spans="1:14" x14ac:dyDescent="0.25">
      <c r="A17" s="8">
        <v>34015</v>
      </c>
      <c r="B17" s="8" t="s">
        <v>198</v>
      </c>
      <c r="C17" s="8">
        <v>164</v>
      </c>
      <c r="D17" s="8">
        <v>186</v>
      </c>
      <c r="E17" s="8">
        <v>167</v>
      </c>
      <c r="F17" s="8">
        <v>168</v>
      </c>
      <c r="G17" s="8">
        <v>145</v>
      </c>
      <c r="H17" s="8">
        <v>-0.3</v>
      </c>
      <c r="I17" s="8">
        <v>-0.73</v>
      </c>
      <c r="J17" s="8">
        <v>-0.12</v>
      </c>
      <c r="K17" s="8">
        <v>-0.61</v>
      </c>
      <c r="L17" s="8">
        <v>161</v>
      </c>
      <c r="M17" s="14">
        <v>0.84615384615384581</v>
      </c>
      <c r="N17" s="14">
        <v>0.15384615384615388</v>
      </c>
    </row>
    <row r="18" spans="1:14" x14ac:dyDescent="0.25">
      <c r="A18" s="8">
        <v>34016</v>
      </c>
      <c r="B18" s="8" t="s">
        <v>201</v>
      </c>
      <c r="C18" s="8">
        <v>531</v>
      </c>
      <c r="D18" s="8">
        <v>469</v>
      </c>
      <c r="E18" s="8">
        <v>507</v>
      </c>
      <c r="F18" s="8">
        <v>378</v>
      </c>
      <c r="G18" s="8">
        <v>332</v>
      </c>
      <c r="H18" s="8">
        <v>0.8</v>
      </c>
      <c r="I18" s="8">
        <v>0.85</v>
      </c>
      <c r="J18" s="8">
        <v>0.74</v>
      </c>
      <c r="K18" s="8">
        <v>0.12</v>
      </c>
      <c r="L18" s="8">
        <v>529</v>
      </c>
      <c r="M18" s="14">
        <v>0.28000000000000053</v>
      </c>
      <c r="N18" s="14">
        <v>0.72000000000000142</v>
      </c>
    </row>
    <row r="19" spans="1:14" x14ac:dyDescent="0.25">
      <c r="A19" s="8">
        <v>34017</v>
      </c>
      <c r="B19" s="8" t="s">
        <v>203</v>
      </c>
      <c r="C19" s="8">
        <v>494</v>
      </c>
      <c r="D19" s="8">
        <v>420</v>
      </c>
      <c r="E19" s="8">
        <v>464</v>
      </c>
      <c r="F19" s="8">
        <v>310</v>
      </c>
      <c r="G19" s="8">
        <v>268</v>
      </c>
      <c r="H19" s="8">
        <v>1</v>
      </c>
      <c r="I19" s="8">
        <v>1.01</v>
      </c>
      <c r="J19" s="8">
        <v>0.21</v>
      </c>
      <c r="K19" s="8">
        <v>0.8</v>
      </c>
      <c r="L19" s="8">
        <v>488</v>
      </c>
      <c r="M19" s="14">
        <v>0.18750000000000058</v>
      </c>
      <c r="N19" s="14">
        <v>0.81250000000000022</v>
      </c>
    </row>
    <row r="20" spans="1:14" x14ac:dyDescent="0.25">
      <c r="A20" s="8">
        <v>34018</v>
      </c>
      <c r="B20" s="8" t="s">
        <v>206</v>
      </c>
      <c r="C20" s="8">
        <v>923</v>
      </c>
      <c r="D20" s="8">
        <v>808</v>
      </c>
      <c r="E20" s="8">
        <v>879</v>
      </c>
      <c r="F20" s="8">
        <v>729</v>
      </c>
      <c r="G20" s="8">
        <v>698</v>
      </c>
      <c r="H20" s="8">
        <v>0.8</v>
      </c>
      <c r="I20" s="8">
        <v>0.74</v>
      </c>
      <c r="J20" s="8">
        <v>-0.25</v>
      </c>
      <c r="K20" s="8">
        <v>0.99</v>
      </c>
      <c r="L20" s="8">
        <v>912</v>
      </c>
      <c r="M20" s="14">
        <v>0.36200539783763286</v>
      </c>
      <c r="N20" s="14">
        <v>0.63799460216236703</v>
      </c>
    </row>
    <row r="21" spans="1:14" x14ac:dyDescent="0.25">
      <c r="A21" s="8">
        <v>34019</v>
      </c>
      <c r="B21" s="8" t="s">
        <v>210</v>
      </c>
      <c r="C21" s="8">
        <v>276</v>
      </c>
      <c r="D21" s="8">
        <v>293</v>
      </c>
      <c r="E21" s="8">
        <v>305</v>
      </c>
      <c r="F21" s="8">
        <v>275</v>
      </c>
      <c r="G21" s="8">
        <v>269</v>
      </c>
      <c r="H21" s="8">
        <v>-1.7</v>
      </c>
      <c r="I21" s="8">
        <v>-1.7</v>
      </c>
      <c r="J21" s="8">
        <v>-0.54</v>
      </c>
      <c r="K21" s="8">
        <v>-1.1499999999999999</v>
      </c>
      <c r="L21" s="8">
        <v>280</v>
      </c>
      <c r="M21" s="14">
        <v>0.63275471834114305</v>
      </c>
      <c r="N21" s="14">
        <v>0.36724528165885706</v>
      </c>
    </row>
    <row r="22" spans="1:14" x14ac:dyDescent="0.25">
      <c r="A22" s="8">
        <v>34020</v>
      </c>
      <c r="B22" s="8" t="s">
        <v>212</v>
      </c>
      <c r="C22" s="8">
        <v>360</v>
      </c>
      <c r="D22" s="8">
        <v>407</v>
      </c>
      <c r="E22" s="8">
        <v>395</v>
      </c>
      <c r="F22" s="8">
        <v>370</v>
      </c>
      <c r="G22" s="8">
        <v>331</v>
      </c>
      <c r="H22" s="8">
        <v>-1.5</v>
      </c>
      <c r="I22" s="8">
        <v>-1.68</v>
      </c>
      <c r="J22" s="8">
        <v>-0.99</v>
      </c>
      <c r="K22" s="8">
        <v>-0.68</v>
      </c>
      <c r="L22" s="8">
        <v>363</v>
      </c>
      <c r="M22" s="14">
        <v>0.3571428571428571</v>
      </c>
      <c r="N22" s="14">
        <v>0.64285714285714279</v>
      </c>
    </row>
    <row r="23" spans="1:14" x14ac:dyDescent="0.25">
      <c r="A23" s="8">
        <v>34021</v>
      </c>
      <c r="B23" s="8" t="s">
        <v>214</v>
      </c>
      <c r="C23" s="8">
        <v>297</v>
      </c>
      <c r="D23" s="8">
        <v>296</v>
      </c>
      <c r="E23" s="8">
        <v>288</v>
      </c>
      <c r="F23" s="8">
        <v>243</v>
      </c>
      <c r="G23" s="8">
        <v>249</v>
      </c>
      <c r="H23" s="8">
        <v>0.5</v>
      </c>
      <c r="I23" s="8">
        <v>0.55000000000000004</v>
      </c>
      <c r="J23" s="8">
        <v>-0.34</v>
      </c>
      <c r="K23" s="8">
        <v>0.89</v>
      </c>
      <c r="L23" s="8">
        <v>296</v>
      </c>
      <c r="M23" s="14">
        <v>0.40909090909090878</v>
      </c>
      <c r="N23" s="14">
        <v>0.59090909090909016</v>
      </c>
    </row>
    <row r="24" spans="1:14" x14ac:dyDescent="0.25">
      <c r="A24" s="8">
        <v>34022</v>
      </c>
      <c r="B24" s="8" t="s">
        <v>216</v>
      </c>
      <c r="C24" s="8">
        <v>7654</v>
      </c>
      <c r="D24" s="8">
        <v>6054</v>
      </c>
      <c r="E24" s="8">
        <v>6712</v>
      </c>
      <c r="F24" s="8">
        <v>5842</v>
      </c>
      <c r="G24" s="8">
        <v>4375</v>
      </c>
      <c r="H24" s="8">
        <v>2.2000000000000002</v>
      </c>
      <c r="I24" s="8">
        <v>2.81</v>
      </c>
      <c r="J24" s="8">
        <v>0.6</v>
      </c>
      <c r="K24" s="8">
        <v>2.21</v>
      </c>
      <c r="L24" s="8">
        <v>7708</v>
      </c>
      <c r="M24" s="14">
        <v>0.20660368018330239</v>
      </c>
      <c r="N24" s="14">
        <v>0.79339631981669989</v>
      </c>
    </row>
    <row r="25" spans="1:14" x14ac:dyDescent="0.25">
      <c r="A25" s="8">
        <v>34023</v>
      </c>
      <c r="B25" s="8" t="s">
        <v>227</v>
      </c>
      <c r="C25" s="8">
        <v>6991</v>
      </c>
      <c r="D25" s="8">
        <v>6376</v>
      </c>
      <c r="E25" s="8">
        <v>6878</v>
      </c>
      <c r="F25" s="8">
        <v>5688</v>
      </c>
      <c r="G25" s="8">
        <v>5013</v>
      </c>
      <c r="H25" s="8">
        <v>0.3</v>
      </c>
      <c r="I25" s="8">
        <v>-0.03</v>
      </c>
      <c r="J25" s="8">
        <v>-0.28000000000000003</v>
      </c>
      <c r="K25" s="8">
        <v>0.25</v>
      </c>
      <c r="L25" s="8">
        <v>6867</v>
      </c>
      <c r="M25" s="14">
        <v>0.42474226804123721</v>
      </c>
      <c r="N25" s="14">
        <v>0.57525773195876106</v>
      </c>
    </row>
    <row r="26" spans="1:14" x14ac:dyDescent="0.25">
      <c r="A26" s="8">
        <v>34024</v>
      </c>
      <c r="B26" s="8" t="s">
        <v>237</v>
      </c>
      <c r="C26" s="8">
        <v>2648</v>
      </c>
      <c r="D26" s="8">
        <v>2026</v>
      </c>
      <c r="E26" s="8">
        <v>2544</v>
      </c>
      <c r="F26" s="8">
        <v>1802</v>
      </c>
      <c r="G26" s="8">
        <v>1065</v>
      </c>
      <c r="H26" s="8">
        <v>0.7</v>
      </c>
      <c r="I26" s="8">
        <v>0.67</v>
      </c>
      <c r="J26" s="8">
        <v>-0.54</v>
      </c>
      <c r="K26" s="8">
        <v>1.21</v>
      </c>
      <c r="L26" s="8">
        <v>2631</v>
      </c>
      <c r="M26" s="14">
        <v>0.19639378017141021</v>
      </c>
      <c r="N26" s="14">
        <v>0.80360621982859259</v>
      </c>
    </row>
    <row r="27" spans="1:14" x14ac:dyDescent="0.25">
      <c r="A27" s="8">
        <v>34025</v>
      </c>
      <c r="B27" s="8" t="s">
        <v>241</v>
      </c>
      <c r="C27" s="8">
        <v>2155</v>
      </c>
      <c r="D27" s="8">
        <v>1548</v>
      </c>
      <c r="E27" s="8">
        <v>1827</v>
      </c>
      <c r="F27" s="8">
        <v>1454</v>
      </c>
      <c r="G27" s="8">
        <v>1353</v>
      </c>
      <c r="H27" s="8">
        <v>2.8</v>
      </c>
      <c r="I27" s="8">
        <v>3.06</v>
      </c>
      <c r="J27" s="8">
        <v>0.23</v>
      </c>
      <c r="K27" s="8">
        <v>2.83</v>
      </c>
      <c r="L27" s="8">
        <v>2124</v>
      </c>
      <c r="M27" s="14">
        <v>0.18710912679593594</v>
      </c>
      <c r="N27" s="14">
        <v>0.81289087320406406</v>
      </c>
    </row>
    <row r="28" spans="1:14" x14ac:dyDescent="0.25">
      <c r="A28" s="8">
        <v>34026</v>
      </c>
      <c r="B28" s="8" t="s">
        <v>248</v>
      </c>
      <c r="C28" s="8">
        <v>221</v>
      </c>
      <c r="D28" s="8">
        <v>168</v>
      </c>
      <c r="E28" s="8">
        <v>211</v>
      </c>
      <c r="F28" s="8">
        <v>155</v>
      </c>
      <c r="G28" s="8">
        <v>161</v>
      </c>
      <c r="H28" s="8">
        <v>0.8</v>
      </c>
      <c r="I28" s="8">
        <v>0.75</v>
      </c>
      <c r="J28" s="8">
        <v>-0.28000000000000003</v>
      </c>
      <c r="K28" s="8">
        <v>1.03</v>
      </c>
      <c r="L28" s="8">
        <v>219</v>
      </c>
      <c r="M28" s="14">
        <v>0.46666666666666629</v>
      </c>
      <c r="N28" s="14">
        <v>0.53333333333333366</v>
      </c>
    </row>
    <row r="29" spans="1:14" x14ac:dyDescent="0.25">
      <c r="A29" s="8">
        <v>34027</v>
      </c>
      <c r="B29" s="8" t="s">
        <v>251</v>
      </c>
      <c r="C29" s="8">
        <v>2144</v>
      </c>
      <c r="D29" s="8">
        <v>1616</v>
      </c>
      <c r="E29" s="8">
        <v>1651</v>
      </c>
      <c r="F29" s="8">
        <v>1400</v>
      </c>
      <c r="G29" s="8">
        <v>921</v>
      </c>
      <c r="H29" s="8">
        <v>4.5</v>
      </c>
      <c r="I29" s="8">
        <v>4.5</v>
      </c>
      <c r="J29" s="8">
        <v>0.52</v>
      </c>
      <c r="K29" s="8">
        <v>3.98</v>
      </c>
      <c r="L29" s="8">
        <v>2057</v>
      </c>
      <c r="M29" s="14">
        <v>0.19473684210526315</v>
      </c>
      <c r="N29" s="14">
        <v>0.80526315789473679</v>
      </c>
    </row>
    <row r="30" spans="1:14" x14ac:dyDescent="0.25">
      <c r="A30" s="8">
        <v>34028</v>
      </c>
      <c r="B30" s="8" t="s">
        <v>164</v>
      </c>
      <c r="C30" s="8">
        <v>5743</v>
      </c>
      <c r="D30" s="8">
        <v>6637</v>
      </c>
      <c r="E30" s="8">
        <v>6241</v>
      </c>
      <c r="F30" s="8">
        <v>5962</v>
      </c>
      <c r="G30" s="8">
        <v>5997</v>
      </c>
      <c r="H30" s="8">
        <v>-1.4</v>
      </c>
      <c r="I30" s="8">
        <v>-1.55</v>
      </c>
      <c r="J30" s="8">
        <v>-0.83</v>
      </c>
      <c r="K30" s="8">
        <v>-0.72</v>
      </c>
      <c r="L30" s="8">
        <v>5771</v>
      </c>
      <c r="M30" s="14">
        <v>0.63785194169193715</v>
      </c>
      <c r="N30" s="14">
        <v>0.36214805830806218</v>
      </c>
    </row>
    <row r="31" spans="1:14" x14ac:dyDescent="0.25">
      <c r="A31" s="8">
        <v>34029</v>
      </c>
      <c r="B31" s="8" t="s">
        <v>257</v>
      </c>
      <c r="C31" s="8">
        <v>681</v>
      </c>
      <c r="D31" s="8">
        <v>432</v>
      </c>
      <c r="E31" s="8">
        <v>477</v>
      </c>
      <c r="F31" s="8">
        <v>258</v>
      </c>
      <c r="G31" s="8">
        <v>241</v>
      </c>
      <c r="H31" s="8">
        <v>6.1</v>
      </c>
      <c r="I31" s="8">
        <v>6.65</v>
      </c>
      <c r="J31" s="8">
        <v>0.51</v>
      </c>
      <c r="K31" s="8">
        <v>6.13</v>
      </c>
      <c r="L31" s="8">
        <v>658</v>
      </c>
      <c r="M31" s="14">
        <v>0.19875854959756201</v>
      </c>
      <c r="N31" s="14">
        <v>0.80124145040243577</v>
      </c>
    </row>
    <row r="32" spans="1:14" x14ac:dyDescent="0.25">
      <c r="A32" s="8">
        <v>34030</v>
      </c>
      <c r="B32" s="8" t="s">
        <v>259</v>
      </c>
      <c r="C32" s="8">
        <v>211</v>
      </c>
      <c r="D32" s="8">
        <v>189</v>
      </c>
      <c r="E32" s="8">
        <v>200</v>
      </c>
      <c r="F32" s="8">
        <v>184</v>
      </c>
      <c r="G32" s="8">
        <v>193</v>
      </c>
      <c r="H32" s="8">
        <v>0.9</v>
      </c>
      <c r="I32" s="8">
        <v>0.69</v>
      </c>
      <c r="J32" s="8">
        <v>-0.69</v>
      </c>
      <c r="K32" s="8">
        <v>1.38</v>
      </c>
      <c r="L32" s="8">
        <v>207</v>
      </c>
      <c r="M32" s="14">
        <v>0.24999999999999917</v>
      </c>
      <c r="N32" s="14">
        <v>0.74999999999999911</v>
      </c>
    </row>
    <row r="33" spans="1:14" x14ac:dyDescent="0.25">
      <c r="A33" s="8">
        <v>34031</v>
      </c>
      <c r="B33" s="8" t="s">
        <v>262</v>
      </c>
      <c r="C33" s="8">
        <v>5162</v>
      </c>
      <c r="D33" s="8">
        <v>4435</v>
      </c>
      <c r="E33" s="8">
        <v>4703</v>
      </c>
      <c r="F33" s="8">
        <v>4025</v>
      </c>
      <c r="G33" s="8">
        <v>3356</v>
      </c>
      <c r="H33" s="8">
        <v>1.6</v>
      </c>
      <c r="I33" s="8">
        <v>1.71</v>
      </c>
      <c r="J33" s="8">
        <v>-0.09</v>
      </c>
      <c r="K33" s="8">
        <v>1.8</v>
      </c>
      <c r="L33" s="8">
        <v>5119</v>
      </c>
      <c r="M33" s="14">
        <v>0.32980160152472626</v>
      </c>
      <c r="N33" s="14">
        <v>0.67019839847527174</v>
      </c>
    </row>
    <row r="34" spans="1:14" x14ac:dyDescent="0.25">
      <c r="A34" s="8">
        <v>34032</v>
      </c>
      <c r="B34" s="8" t="s">
        <v>102</v>
      </c>
      <c r="C34" s="8">
        <v>78308</v>
      </c>
      <c r="D34" s="8">
        <v>71672</v>
      </c>
      <c r="E34" s="8">
        <v>74811</v>
      </c>
      <c r="F34" s="8">
        <v>69153</v>
      </c>
      <c r="G34" s="8">
        <v>70996</v>
      </c>
      <c r="H34" s="8">
        <v>0.8</v>
      </c>
      <c r="I34" s="8">
        <v>0.73</v>
      </c>
      <c r="J34" s="8">
        <v>0.32</v>
      </c>
      <c r="K34" s="8">
        <v>0.41</v>
      </c>
      <c r="L34" s="8">
        <v>77599</v>
      </c>
      <c r="M34" s="14">
        <v>0.74308233930953571</v>
      </c>
      <c r="N34" s="14">
        <v>0.2569176606904634</v>
      </c>
    </row>
    <row r="35" spans="1:14" x14ac:dyDescent="0.25">
      <c r="A35" s="8">
        <v>34033</v>
      </c>
      <c r="B35" s="8" t="s">
        <v>274</v>
      </c>
      <c r="C35" s="8">
        <v>2072</v>
      </c>
      <c r="D35" s="8">
        <v>1479</v>
      </c>
      <c r="E35" s="8">
        <v>1892</v>
      </c>
      <c r="F35" s="8">
        <v>1151</v>
      </c>
      <c r="G35" s="8">
        <v>981</v>
      </c>
      <c r="H35" s="8">
        <v>1.5</v>
      </c>
      <c r="I35" s="8">
        <v>1.42</v>
      </c>
      <c r="J35" s="8">
        <v>0.1</v>
      </c>
      <c r="K35" s="8">
        <v>1.32</v>
      </c>
      <c r="L35" s="8">
        <v>2030</v>
      </c>
      <c r="M35" s="14">
        <v>0.10869565217391305</v>
      </c>
      <c r="N35" s="14">
        <v>0.89130434782608636</v>
      </c>
    </row>
    <row r="36" spans="1:14" x14ac:dyDescent="0.25">
      <c r="A36" s="8">
        <v>34034</v>
      </c>
      <c r="B36" s="8" t="s">
        <v>280</v>
      </c>
      <c r="C36" s="8">
        <v>39</v>
      </c>
      <c r="D36" s="8">
        <v>26</v>
      </c>
      <c r="E36" s="8">
        <v>43</v>
      </c>
      <c r="F36" s="8">
        <v>30</v>
      </c>
      <c r="G36" s="8">
        <v>22</v>
      </c>
      <c r="H36" s="8">
        <v>-1.6</v>
      </c>
      <c r="I36" s="8">
        <v>-1.93</v>
      </c>
      <c r="J36" s="8">
        <v>0.97</v>
      </c>
      <c r="K36" s="8">
        <v>-2.9</v>
      </c>
      <c r="L36" s="8">
        <v>39</v>
      </c>
      <c r="M36" s="14">
        <v>0.5</v>
      </c>
      <c r="N36" s="14">
        <v>0.5</v>
      </c>
    </row>
    <row r="37" spans="1:14" x14ac:dyDescent="0.25">
      <c r="A37" s="8">
        <v>34035</v>
      </c>
      <c r="B37" s="8" t="s">
        <v>282</v>
      </c>
      <c r="C37" s="8">
        <v>1028</v>
      </c>
      <c r="D37" s="8">
        <v>882</v>
      </c>
      <c r="E37" s="8">
        <v>964</v>
      </c>
      <c r="F37" s="8">
        <v>718</v>
      </c>
      <c r="G37" s="8">
        <v>594</v>
      </c>
      <c r="H37" s="8">
        <v>1.1000000000000001</v>
      </c>
      <c r="I37" s="8">
        <v>1.1599999999999999</v>
      </c>
      <c r="J37" s="8">
        <v>0.75</v>
      </c>
      <c r="K37" s="8">
        <v>0.41</v>
      </c>
      <c r="L37" s="8">
        <v>1021</v>
      </c>
      <c r="M37" s="14">
        <v>0.17777777777777778</v>
      </c>
      <c r="N37" s="14">
        <v>0.82222222222222219</v>
      </c>
    </row>
    <row r="38" spans="1:14" x14ac:dyDescent="0.25">
      <c r="A38" s="8">
        <v>34036</v>
      </c>
      <c r="B38" s="8" t="s">
        <v>284</v>
      </c>
      <c r="C38" s="8">
        <v>1362</v>
      </c>
      <c r="D38" s="8">
        <v>1134</v>
      </c>
      <c r="E38" s="8">
        <v>1307</v>
      </c>
      <c r="F38" s="8">
        <v>739</v>
      </c>
      <c r="G38" s="8">
        <v>679</v>
      </c>
      <c r="H38" s="8">
        <v>0.7</v>
      </c>
      <c r="I38" s="8">
        <v>0.69</v>
      </c>
      <c r="J38" s="8">
        <v>0.35</v>
      </c>
      <c r="K38" s="8">
        <v>0.35</v>
      </c>
      <c r="L38" s="8">
        <v>1353</v>
      </c>
      <c r="M38" s="14">
        <v>0.25961538461538464</v>
      </c>
      <c r="N38" s="14">
        <v>0.74038461538461542</v>
      </c>
    </row>
    <row r="39" spans="1:14" x14ac:dyDescent="0.25">
      <c r="A39" s="8">
        <v>34037</v>
      </c>
      <c r="B39" s="8" t="s">
        <v>287</v>
      </c>
      <c r="C39" s="8">
        <v>3367</v>
      </c>
      <c r="D39" s="8">
        <v>2966</v>
      </c>
      <c r="E39" s="8">
        <v>3233</v>
      </c>
      <c r="F39" s="8">
        <v>2627</v>
      </c>
      <c r="G39" s="8">
        <v>2235</v>
      </c>
      <c r="H39" s="8">
        <v>0.7</v>
      </c>
      <c r="I39" s="8">
        <v>0.94</v>
      </c>
      <c r="J39" s="8">
        <v>-0.1</v>
      </c>
      <c r="K39" s="8">
        <v>1.03</v>
      </c>
      <c r="L39" s="8">
        <v>3387</v>
      </c>
      <c r="M39" s="14">
        <v>0.16911096768178122</v>
      </c>
      <c r="N39" s="14">
        <v>0.83088903231821787</v>
      </c>
    </row>
    <row r="40" spans="1:14" x14ac:dyDescent="0.25">
      <c r="A40" s="8">
        <v>34038</v>
      </c>
      <c r="B40" s="8" t="s">
        <v>291</v>
      </c>
      <c r="C40" s="8">
        <v>1584</v>
      </c>
      <c r="D40" s="8">
        <v>1596</v>
      </c>
      <c r="E40" s="8">
        <v>1573</v>
      </c>
      <c r="F40" s="8">
        <v>1483</v>
      </c>
      <c r="G40" s="8">
        <v>1702</v>
      </c>
      <c r="H40" s="8">
        <v>0.1</v>
      </c>
      <c r="I40" s="8">
        <v>0.15</v>
      </c>
      <c r="J40" s="8">
        <v>-1.36</v>
      </c>
      <c r="K40" s="8">
        <v>1.51</v>
      </c>
      <c r="L40" s="8">
        <v>1585</v>
      </c>
      <c r="M40" s="14">
        <v>0.29464285714285715</v>
      </c>
      <c r="N40" s="14">
        <v>0.7053571428571429</v>
      </c>
    </row>
    <row r="41" spans="1:14" x14ac:dyDescent="0.25">
      <c r="A41" s="8">
        <v>34039</v>
      </c>
      <c r="B41" s="8" t="s">
        <v>295</v>
      </c>
      <c r="C41" s="8">
        <v>1643</v>
      </c>
      <c r="D41" s="8">
        <v>1536</v>
      </c>
      <c r="E41" s="8">
        <v>1736</v>
      </c>
      <c r="F41" s="8">
        <v>1208</v>
      </c>
      <c r="G41" s="8">
        <v>907</v>
      </c>
      <c r="H41" s="8">
        <v>-0.9</v>
      </c>
      <c r="I41" s="8">
        <v>-1.01</v>
      </c>
      <c r="J41" s="8">
        <v>-0.06</v>
      </c>
      <c r="K41" s="8">
        <v>-0.95</v>
      </c>
      <c r="L41" s="8">
        <v>1650</v>
      </c>
      <c r="M41" s="14">
        <v>0.43239436975309797</v>
      </c>
      <c r="N41" s="14">
        <v>0.56760563024690203</v>
      </c>
    </row>
    <row r="42" spans="1:14" x14ac:dyDescent="0.25">
      <c r="A42" s="8">
        <v>34040</v>
      </c>
      <c r="B42" s="8" t="s">
        <v>297</v>
      </c>
      <c r="C42" s="8">
        <v>54</v>
      </c>
      <c r="D42" s="8">
        <v>43</v>
      </c>
      <c r="E42" s="8">
        <v>50</v>
      </c>
      <c r="F42" s="8">
        <v>25</v>
      </c>
      <c r="G42" s="8">
        <v>28</v>
      </c>
      <c r="H42" s="8">
        <v>1.3</v>
      </c>
      <c r="I42" s="8">
        <v>1.55</v>
      </c>
      <c r="J42" s="8">
        <v>-0.78</v>
      </c>
      <c r="K42" s="8">
        <v>2.33</v>
      </c>
      <c r="L42" s="8">
        <v>54</v>
      </c>
      <c r="M42" s="14">
        <v>0.2000000000000004</v>
      </c>
      <c r="N42" s="14">
        <v>0.8</v>
      </c>
    </row>
    <row r="43" spans="1:14" x14ac:dyDescent="0.25">
      <c r="A43" s="8">
        <v>34041</v>
      </c>
      <c r="B43" s="8" t="s">
        <v>299</v>
      </c>
      <c r="C43" s="8">
        <v>940</v>
      </c>
      <c r="D43" s="8">
        <v>565</v>
      </c>
      <c r="E43" s="8">
        <v>766</v>
      </c>
      <c r="F43" s="8">
        <v>345</v>
      </c>
      <c r="G43" s="8">
        <v>317</v>
      </c>
      <c r="H43" s="8">
        <v>3.5</v>
      </c>
      <c r="I43" s="8">
        <v>3.55</v>
      </c>
      <c r="J43" s="8">
        <v>0.88</v>
      </c>
      <c r="K43" s="8">
        <v>2.68</v>
      </c>
      <c r="L43" s="8">
        <v>912</v>
      </c>
      <c r="M43" s="14">
        <v>0.12987012987012986</v>
      </c>
      <c r="N43" s="14">
        <v>0.87012987012987009</v>
      </c>
    </row>
    <row r="44" spans="1:14" x14ac:dyDescent="0.25">
      <c r="A44" s="8">
        <v>34042</v>
      </c>
      <c r="B44" s="8" t="s">
        <v>302</v>
      </c>
      <c r="C44" s="8">
        <v>605</v>
      </c>
      <c r="D44" s="8">
        <v>609</v>
      </c>
      <c r="E44" s="8">
        <v>620</v>
      </c>
      <c r="F44" s="8">
        <v>442</v>
      </c>
      <c r="G44" s="8">
        <v>365</v>
      </c>
      <c r="H44" s="8">
        <v>-0.4</v>
      </c>
      <c r="I44" s="8">
        <v>-0.36</v>
      </c>
      <c r="J44" s="8">
        <v>-0.06</v>
      </c>
      <c r="K44" s="8">
        <v>-0.28999999999999998</v>
      </c>
      <c r="L44" s="8">
        <v>609</v>
      </c>
      <c r="M44" s="14">
        <v>0.20689655172413768</v>
      </c>
      <c r="N44" s="14">
        <v>0.79310344827586221</v>
      </c>
    </row>
    <row r="45" spans="1:14" x14ac:dyDescent="0.25">
      <c r="A45" s="8">
        <v>34043</v>
      </c>
      <c r="B45" s="8" t="s">
        <v>304</v>
      </c>
      <c r="C45" s="8">
        <v>361</v>
      </c>
      <c r="D45" s="8">
        <v>255</v>
      </c>
      <c r="E45" s="8">
        <v>276</v>
      </c>
      <c r="F45" s="8">
        <v>199</v>
      </c>
      <c r="G45" s="8">
        <v>160</v>
      </c>
      <c r="H45" s="8">
        <v>4.5999999999999996</v>
      </c>
      <c r="I45" s="8">
        <v>4.87</v>
      </c>
      <c r="J45" s="8">
        <v>0.92</v>
      </c>
      <c r="K45" s="8">
        <v>3.94</v>
      </c>
      <c r="L45" s="8">
        <v>350</v>
      </c>
      <c r="M45" s="14">
        <v>0.10256410256410256</v>
      </c>
      <c r="N45" s="14">
        <v>0.89743589743589747</v>
      </c>
    </row>
    <row r="46" spans="1:14" x14ac:dyDescent="0.25">
      <c r="A46" s="8">
        <v>34044</v>
      </c>
      <c r="B46" s="8" t="s">
        <v>307</v>
      </c>
      <c r="C46" s="8">
        <v>341</v>
      </c>
      <c r="D46" s="8">
        <v>345</v>
      </c>
      <c r="E46" s="8">
        <v>339</v>
      </c>
      <c r="F46" s="8">
        <v>270</v>
      </c>
      <c r="G46" s="8">
        <v>293</v>
      </c>
      <c r="H46" s="8">
        <v>0.1</v>
      </c>
      <c r="I46" s="8">
        <v>-0.06</v>
      </c>
      <c r="J46" s="8">
        <v>-0.41</v>
      </c>
      <c r="K46" s="8">
        <v>0.35</v>
      </c>
      <c r="L46" s="8">
        <v>338</v>
      </c>
      <c r="M46" s="14">
        <v>0.58064516129032107</v>
      </c>
      <c r="N46" s="14">
        <v>0.41935483870967633</v>
      </c>
    </row>
    <row r="47" spans="1:14" x14ac:dyDescent="0.25">
      <c r="A47" s="8">
        <v>34045</v>
      </c>
      <c r="B47" s="8" t="s">
        <v>309</v>
      </c>
      <c r="C47" s="8">
        <v>524</v>
      </c>
      <c r="D47" s="8">
        <v>456</v>
      </c>
      <c r="E47" s="8">
        <v>483</v>
      </c>
      <c r="F47" s="8">
        <v>338</v>
      </c>
      <c r="G47" s="8">
        <v>307</v>
      </c>
      <c r="H47" s="8">
        <v>1.4</v>
      </c>
      <c r="I47" s="8">
        <v>0.69</v>
      </c>
      <c r="J47" s="8">
        <v>-0.04</v>
      </c>
      <c r="K47" s="8">
        <v>0.74</v>
      </c>
      <c r="L47" s="8">
        <v>500</v>
      </c>
      <c r="M47" s="14">
        <v>0.31707317073170704</v>
      </c>
      <c r="N47" s="14">
        <v>0.6829268292682934</v>
      </c>
    </row>
    <row r="48" spans="1:14" x14ac:dyDescent="0.25">
      <c r="A48" s="8">
        <v>34046</v>
      </c>
      <c r="B48" s="8" t="s">
        <v>311</v>
      </c>
      <c r="C48" s="8">
        <v>49</v>
      </c>
      <c r="D48" s="8">
        <v>72</v>
      </c>
      <c r="E48" s="8">
        <v>56</v>
      </c>
      <c r="F48" s="8">
        <v>74</v>
      </c>
      <c r="G48" s="8">
        <v>69</v>
      </c>
      <c r="H48" s="8">
        <v>-2.2000000000000002</v>
      </c>
      <c r="I48" s="8">
        <v>-2.64</v>
      </c>
      <c r="J48" s="8">
        <v>-1.1299999999999999</v>
      </c>
      <c r="K48" s="8">
        <v>-1.51</v>
      </c>
      <c r="L48" s="8">
        <v>49</v>
      </c>
      <c r="M48" s="14">
        <v>1</v>
      </c>
      <c r="N48" s="14">
        <v>0</v>
      </c>
    </row>
    <row r="49" spans="1:14" x14ac:dyDescent="0.25">
      <c r="A49" s="8">
        <v>34047</v>
      </c>
      <c r="B49" s="8" t="s">
        <v>314</v>
      </c>
      <c r="C49" s="8">
        <v>699</v>
      </c>
      <c r="D49" s="8">
        <v>536</v>
      </c>
      <c r="E49" s="8">
        <v>639</v>
      </c>
      <c r="F49" s="8">
        <v>391</v>
      </c>
      <c r="G49" s="8">
        <v>329</v>
      </c>
      <c r="H49" s="8">
        <v>1.5</v>
      </c>
      <c r="I49" s="8">
        <v>1.52</v>
      </c>
      <c r="J49" s="8">
        <v>0.43</v>
      </c>
      <c r="K49" s="8">
        <v>1.0900000000000001</v>
      </c>
      <c r="L49" s="8">
        <v>689</v>
      </c>
      <c r="M49" s="14">
        <v>0.15625</v>
      </c>
      <c r="N49" s="14">
        <v>0.84375</v>
      </c>
    </row>
    <row r="50" spans="1:14" x14ac:dyDescent="0.25">
      <c r="A50" s="8">
        <v>34048</v>
      </c>
      <c r="B50" s="8" t="s">
        <v>316</v>
      </c>
      <c r="C50" s="8">
        <v>310</v>
      </c>
      <c r="D50" s="8">
        <v>266</v>
      </c>
      <c r="E50" s="8">
        <v>301</v>
      </c>
      <c r="F50" s="8">
        <v>233</v>
      </c>
      <c r="G50" s="8">
        <v>182</v>
      </c>
      <c r="H50" s="8">
        <v>0.5</v>
      </c>
      <c r="I50" s="8">
        <v>0.78</v>
      </c>
      <c r="J50" s="8">
        <v>-7.0000000000000007E-2</v>
      </c>
      <c r="K50" s="8">
        <v>0.85</v>
      </c>
      <c r="L50" s="8">
        <v>313</v>
      </c>
      <c r="M50" s="14">
        <v>7.4074074074073862E-2</v>
      </c>
      <c r="N50" s="14">
        <v>0.92592592592592327</v>
      </c>
    </row>
    <row r="51" spans="1:14" x14ac:dyDescent="0.25">
      <c r="A51" s="8">
        <v>34049</v>
      </c>
      <c r="B51" s="8" t="s">
        <v>318</v>
      </c>
      <c r="C51" s="8">
        <v>229</v>
      </c>
      <c r="D51" s="8">
        <v>236</v>
      </c>
      <c r="E51" s="8">
        <v>240</v>
      </c>
      <c r="F51" s="8">
        <v>187</v>
      </c>
      <c r="G51" s="8">
        <v>241</v>
      </c>
      <c r="H51" s="8">
        <v>-0.8</v>
      </c>
      <c r="I51" s="8">
        <v>-0.68</v>
      </c>
      <c r="J51" s="8">
        <v>-0.68</v>
      </c>
      <c r="K51" s="8">
        <v>0</v>
      </c>
      <c r="L51" s="8">
        <v>232</v>
      </c>
      <c r="M51" s="14">
        <v>0.24999999999999958</v>
      </c>
      <c r="N51" s="14">
        <v>0.75000000000000033</v>
      </c>
    </row>
    <row r="52" spans="1:14" x14ac:dyDescent="0.25">
      <c r="A52" s="8">
        <v>34050</v>
      </c>
      <c r="B52" s="8" t="s">
        <v>320</v>
      </c>
      <c r="C52" s="8">
        <v>1950</v>
      </c>
      <c r="D52" s="8">
        <v>1269</v>
      </c>
      <c r="E52" s="8">
        <v>1559</v>
      </c>
      <c r="F52" s="8">
        <v>1143</v>
      </c>
      <c r="G52" s="8">
        <v>687</v>
      </c>
      <c r="H52" s="8">
        <v>3.8</v>
      </c>
      <c r="I52" s="8">
        <v>2.88</v>
      </c>
      <c r="J52" s="8">
        <v>0.85</v>
      </c>
      <c r="K52" s="8">
        <v>2.0299999999999998</v>
      </c>
      <c r="L52" s="8">
        <v>1797</v>
      </c>
      <c r="M52" s="14">
        <v>0.17277486910994763</v>
      </c>
      <c r="N52" s="14">
        <v>0.82722513089005234</v>
      </c>
    </row>
    <row r="53" spans="1:14" x14ac:dyDescent="0.25">
      <c r="A53" s="8">
        <v>34051</v>
      </c>
      <c r="B53" s="8" t="s">
        <v>327</v>
      </c>
      <c r="C53" s="8">
        <v>3506</v>
      </c>
      <c r="D53" s="8">
        <v>3224</v>
      </c>
      <c r="E53" s="8">
        <v>3484</v>
      </c>
      <c r="F53" s="8">
        <v>1598</v>
      </c>
      <c r="G53" s="8">
        <v>1402</v>
      </c>
      <c r="H53" s="8">
        <v>0.1</v>
      </c>
      <c r="I53" s="8">
        <v>0.06</v>
      </c>
      <c r="J53" s="8">
        <v>0.64</v>
      </c>
      <c r="K53" s="8">
        <v>-0.57999999999999996</v>
      </c>
      <c r="L53" s="8">
        <v>3494</v>
      </c>
      <c r="M53" s="14">
        <v>0.23894847713533734</v>
      </c>
      <c r="N53" s="14">
        <v>0.76105152286465638</v>
      </c>
    </row>
    <row r="54" spans="1:14" x14ac:dyDescent="0.25">
      <c r="A54" s="8">
        <v>34052</v>
      </c>
      <c r="B54" s="8" t="s">
        <v>330</v>
      </c>
      <c r="C54" s="8">
        <v>3281</v>
      </c>
      <c r="D54" s="8">
        <v>3010</v>
      </c>
      <c r="E54" s="8">
        <v>3147</v>
      </c>
      <c r="F54" s="8">
        <v>3007</v>
      </c>
      <c r="G54" s="8">
        <v>2903</v>
      </c>
      <c r="H54" s="8">
        <v>0.7</v>
      </c>
      <c r="I54" s="8">
        <v>0.79</v>
      </c>
      <c r="J54" s="8">
        <v>-0.59</v>
      </c>
      <c r="K54" s="8">
        <v>1.38</v>
      </c>
      <c r="L54" s="8">
        <v>3273</v>
      </c>
      <c r="M54" s="14">
        <v>0.38582677165354329</v>
      </c>
      <c r="N54" s="14">
        <v>0.61417322834645671</v>
      </c>
    </row>
    <row r="55" spans="1:14" x14ac:dyDescent="0.25">
      <c r="A55" s="8">
        <v>34053</v>
      </c>
      <c r="B55" s="8" t="s">
        <v>334</v>
      </c>
      <c r="C55" s="8">
        <v>128</v>
      </c>
      <c r="D55" s="8">
        <v>118</v>
      </c>
      <c r="E55" s="8">
        <v>127</v>
      </c>
      <c r="F55" s="8">
        <v>88</v>
      </c>
      <c r="G55" s="8">
        <v>87</v>
      </c>
      <c r="H55" s="8">
        <v>0.1</v>
      </c>
      <c r="I55" s="8">
        <v>0.62</v>
      </c>
      <c r="J55" s="8">
        <v>0.31</v>
      </c>
      <c r="K55" s="8">
        <v>0.31</v>
      </c>
      <c r="L55" s="8">
        <v>131</v>
      </c>
      <c r="M55" s="14">
        <v>0.28571428571428648</v>
      </c>
      <c r="N55" s="14">
        <v>0.71428571428571486</v>
      </c>
    </row>
    <row r="56" spans="1:14" x14ac:dyDescent="0.25">
      <c r="A56" s="8">
        <v>34054</v>
      </c>
      <c r="B56" s="8" t="s">
        <v>336</v>
      </c>
      <c r="C56" s="8">
        <v>106</v>
      </c>
      <c r="D56" s="8">
        <v>84</v>
      </c>
      <c r="E56" s="8">
        <v>98</v>
      </c>
      <c r="F56" s="8">
        <v>79</v>
      </c>
      <c r="G56" s="8">
        <v>91</v>
      </c>
      <c r="H56" s="8">
        <v>1.3</v>
      </c>
      <c r="I56" s="8">
        <v>1</v>
      </c>
      <c r="J56" s="8">
        <v>-0.6</v>
      </c>
      <c r="K56" s="8">
        <v>1.6</v>
      </c>
      <c r="L56" s="8">
        <v>103</v>
      </c>
      <c r="M56" s="14">
        <v>0.42857142857142683</v>
      </c>
      <c r="N56" s="14">
        <v>0.57142857142857018</v>
      </c>
    </row>
    <row r="57" spans="1:14" x14ac:dyDescent="0.25">
      <c r="A57" s="8">
        <v>34055</v>
      </c>
      <c r="B57" s="8" t="s">
        <v>338</v>
      </c>
      <c r="C57" s="8">
        <v>216</v>
      </c>
      <c r="D57" s="8">
        <v>191</v>
      </c>
      <c r="E57" s="8">
        <v>200</v>
      </c>
      <c r="F57" s="8">
        <v>167</v>
      </c>
      <c r="G57" s="8">
        <v>148</v>
      </c>
      <c r="H57" s="8">
        <v>1.3</v>
      </c>
      <c r="I57" s="8">
        <v>1.08</v>
      </c>
      <c r="J57" s="8">
        <v>0.49</v>
      </c>
      <c r="K57" s="8">
        <v>0.59</v>
      </c>
      <c r="L57" s="8">
        <v>211</v>
      </c>
      <c r="M57" s="14">
        <v>0.25</v>
      </c>
      <c r="N57" s="14">
        <v>0.75</v>
      </c>
    </row>
    <row r="58" spans="1:14" x14ac:dyDescent="0.25">
      <c r="A58" s="8">
        <v>34056</v>
      </c>
      <c r="B58" s="8" t="s">
        <v>341</v>
      </c>
      <c r="C58" s="8">
        <v>1253</v>
      </c>
      <c r="D58" s="8">
        <v>1087</v>
      </c>
      <c r="E58" s="8">
        <v>1149</v>
      </c>
      <c r="F58" s="8">
        <v>889</v>
      </c>
      <c r="G58" s="8">
        <v>876</v>
      </c>
      <c r="H58" s="8">
        <v>1.5</v>
      </c>
      <c r="I58" s="8">
        <v>0.7</v>
      </c>
      <c r="J58" s="8">
        <v>-0.22</v>
      </c>
      <c r="K58" s="8">
        <v>0.93</v>
      </c>
      <c r="L58" s="8">
        <v>1190</v>
      </c>
      <c r="M58" s="14">
        <v>0.28676595970959318</v>
      </c>
      <c r="N58" s="14">
        <v>0.71323404029040682</v>
      </c>
    </row>
    <row r="59" spans="1:14" x14ac:dyDescent="0.25">
      <c r="A59" s="8">
        <v>34057</v>
      </c>
      <c r="B59" s="8" t="s">
        <v>343</v>
      </c>
      <c r="C59" s="8">
        <v>22534</v>
      </c>
      <c r="D59" s="8">
        <v>14999</v>
      </c>
      <c r="E59" s="8">
        <v>17837</v>
      </c>
      <c r="F59" s="8">
        <v>14214</v>
      </c>
      <c r="G59" s="8">
        <v>11043</v>
      </c>
      <c r="H59" s="8">
        <v>4</v>
      </c>
      <c r="I59" s="8">
        <v>4.13</v>
      </c>
      <c r="J59" s="8">
        <v>0.41</v>
      </c>
      <c r="K59" s="8">
        <v>3.72</v>
      </c>
      <c r="L59" s="8">
        <v>21838</v>
      </c>
      <c r="M59" s="14">
        <v>0.26364806811720665</v>
      </c>
      <c r="N59" s="14">
        <v>0.73635193188279346</v>
      </c>
    </row>
    <row r="60" spans="1:14" x14ac:dyDescent="0.25">
      <c r="A60" s="8">
        <v>34058</v>
      </c>
      <c r="B60" s="8" t="s">
        <v>350</v>
      </c>
      <c r="C60" s="8">
        <v>6294</v>
      </c>
      <c r="D60" s="8">
        <v>5519</v>
      </c>
      <c r="E60" s="8">
        <v>5935</v>
      </c>
      <c r="F60" s="8">
        <v>5146</v>
      </c>
      <c r="G60" s="8">
        <v>3992</v>
      </c>
      <c r="H60" s="8">
        <v>1</v>
      </c>
      <c r="I60" s="8">
        <v>1.04</v>
      </c>
      <c r="J60" s="8">
        <v>0.25</v>
      </c>
      <c r="K60" s="8">
        <v>0.79</v>
      </c>
      <c r="L60" s="8">
        <v>6250</v>
      </c>
      <c r="M60" s="14">
        <v>0.2601054481546573</v>
      </c>
      <c r="N60" s="14">
        <v>0.7398945518453427</v>
      </c>
    </row>
    <row r="61" spans="1:14" x14ac:dyDescent="0.25">
      <c r="A61" s="8">
        <v>34059</v>
      </c>
      <c r="B61" s="8" t="s">
        <v>355</v>
      </c>
      <c r="C61" s="8">
        <v>315</v>
      </c>
      <c r="D61" s="8">
        <v>325</v>
      </c>
      <c r="E61" s="8">
        <v>320</v>
      </c>
      <c r="F61" s="8">
        <v>306</v>
      </c>
      <c r="G61" s="8">
        <v>293</v>
      </c>
      <c r="H61" s="8">
        <v>-0.3</v>
      </c>
      <c r="I61" s="8">
        <v>-0.63</v>
      </c>
      <c r="J61" s="8">
        <v>-0.63</v>
      </c>
      <c r="K61" s="8">
        <v>0</v>
      </c>
      <c r="L61" s="8">
        <v>310</v>
      </c>
      <c r="M61" s="14">
        <v>0.33333333333333165</v>
      </c>
      <c r="N61" s="14">
        <v>0.66666666666666408</v>
      </c>
    </row>
    <row r="62" spans="1:14" x14ac:dyDescent="0.25">
      <c r="A62" s="8">
        <v>34060</v>
      </c>
      <c r="B62" s="8" t="s">
        <v>357</v>
      </c>
      <c r="C62" s="8">
        <v>402</v>
      </c>
      <c r="D62" s="8">
        <v>324</v>
      </c>
      <c r="E62" s="8">
        <v>356</v>
      </c>
      <c r="F62" s="8">
        <v>291</v>
      </c>
      <c r="G62" s="8">
        <v>194</v>
      </c>
      <c r="H62" s="8">
        <v>2</v>
      </c>
      <c r="I62" s="8">
        <v>2.0499999999999998</v>
      </c>
      <c r="J62" s="8">
        <v>0.27</v>
      </c>
      <c r="K62" s="8">
        <v>1.78</v>
      </c>
      <c r="L62" s="8">
        <v>394</v>
      </c>
      <c r="M62" s="14">
        <v>0.24023742323298139</v>
      </c>
      <c r="N62" s="14">
        <v>0.7597625767670162</v>
      </c>
    </row>
    <row r="63" spans="1:14" x14ac:dyDescent="0.25">
      <c r="A63" s="8">
        <v>34061</v>
      </c>
      <c r="B63" s="8" t="s">
        <v>359</v>
      </c>
      <c r="C63" s="8">
        <v>619</v>
      </c>
      <c r="D63" s="8">
        <v>600</v>
      </c>
      <c r="E63" s="8">
        <v>624</v>
      </c>
      <c r="F63" s="8">
        <v>546</v>
      </c>
      <c r="G63" s="8">
        <v>504</v>
      </c>
      <c r="H63" s="8">
        <v>-0.1</v>
      </c>
      <c r="I63" s="8">
        <v>-0.42</v>
      </c>
      <c r="J63" s="8">
        <v>-0.26</v>
      </c>
      <c r="K63" s="8">
        <v>-0.16</v>
      </c>
      <c r="L63" s="8">
        <v>611</v>
      </c>
      <c r="M63" s="14">
        <v>0.25000000000000039</v>
      </c>
      <c r="N63" s="14">
        <v>0.75</v>
      </c>
    </row>
    <row r="64" spans="1:14" x14ac:dyDescent="0.25">
      <c r="A64" s="8">
        <v>34062</v>
      </c>
      <c r="B64" s="8" t="s">
        <v>361</v>
      </c>
      <c r="C64" s="8">
        <v>152</v>
      </c>
      <c r="D64" s="8">
        <v>122</v>
      </c>
      <c r="E64" s="8">
        <v>125</v>
      </c>
      <c r="F64" s="8">
        <v>117</v>
      </c>
      <c r="G64" s="8">
        <v>121</v>
      </c>
      <c r="H64" s="8">
        <v>3.3</v>
      </c>
      <c r="I64" s="8">
        <v>2.44</v>
      </c>
      <c r="J64" s="8">
        <v>-0.46</v>
      </c>
      <c r="K64" s="8">
        <v>2.9</v>
      </c>
      <c r="L64" s="8">
        <v>141</v>
      </c>
      <c r="M64" s="14">
        <v>0</v>
      </c>
      <c r="N64" s="14">
        <v>1</v>
      </c>
    </row>
    <row r="65" spans="1:14" x14ac:dyDescent="0.25">
      <c r="A65" s="8">
        <v>34063</v>
      </c>
      <c r="B65" s="8" t="s">
        <v>363</v>
      </c>
      <c r="C65" s="8">
        <v>2538</v>
      </c>
      <c r="D65" s="8">
        <v>2546</v>
      </c>
      <c r="E65" s="8">
        <v>2532</v>
      </c>
      <c r="F65" s="8">
        <v>1968</v>
      </c>
      <c r="G65" s="8">
        <v>1709</v>
      </c>
      <c r="H65" s="8">
        <v>0</v>
      </c>
      <c r="I65" s="8">
        <v>0.11</v>
      </c>
      <c r="J65" s="8">
        <v>-0.83</v>
      </c>
      <c r="K65" s="8">
        <v>0.94</v>
      </c>
      <c r="L65" s="8">
        <v>2546</v>
      </c>
      <c r="M65" s="14">
        <v>0.29777622759777267</v>
      </c>
      <c r="N65" s="14">
        <v>0.70222377240222733</v>
      </c>
    </row>
    <row r="66" spans="1:14" x14ac:dyDescent="0.25">
      <c r="A66" s="8">
        <v>34064</v>
      </c>
      <c r="B66" s="8" t="s">
        <v>365</v>
      </c>
      <c r="C66" s="8">
        <v>458</v>
      </c>
      <c r="D66" s="8">
        <v>437</v>
      </c>
      <c r="E66" s="8">
        <v>441</v>
      </c>
      <c r="F66" s="8">
        <v>383</v>
      </c>
      <c r="G66" s="8">
        <v>339</v>
      </c>
      <c r="H66" s="8">
        <v>0.6</v>
      </c>
      <c r="I66" s="8">
        <v>0.49</v>
      </c>
      <c r="J66" s="8">
        <v>-0.27</v>
      </c>
      <c r="K66" s="8">
        <v>0.76</v>
      </c>
      <c r="L66" s="8">
        <v>452</v>
      </c>
      <c r="M66" s="14">
        <v>0.47556762092790966</v>
      </c>
      <c r="N66" s="14">
        <v>0.52443237907208928</v>
      </c>
    </row>
    <row r="67" spans="1:14" x14ac:dyDescent="0.25">
      <c r="A67" s="8">
        <v>34065</v>
      </c>
      <c r="B67" s="8" t="s">
        <v>369</v>
      </c>
      <c r="C67" s="8">
        <v>608</v>
      </c>
      <c r="D67" s="8">
        <v>499</v>
      </c>
      <c r="E67" s="8">
        <v>575</v>
      </c>
      <c r="F67" s="8">
        <v>394</v>
      </c>
      <c r="G67" s="8">
        <v>329</v>
      </c>
      <c r="H67" s="8">
        <v>0.9</v>
      </c>
      <c r="I67" s="8">
        <v>0.99</v>
      </c>
      <c r="J67" s="8">
        <v>-0.03</v>
      </c>
      <c r="K67" s="8">
        <v>1.02</v>
      </c>
      <c r="L67" s="8">
        <v>604</v>
      </c>
      <c r="M67" s="14">
        <v>0.20408163265306092</v>
      </c>
      <c r="N67" s="14">
        <v>0.79591836734693877</v>
      </c>
    </row>
    <row r="68" spans="1:14" x14ac:dyDescent="0.25">
      <c r="A68" s="8">
        <v>34066</v>
      </c>
      <c r="B68" s="8" t="s">
        <v>371</v>
      </c>
      <c r="C68" s="8">
        <v>215</v>
      </c>
      <c r="D68" s="8">
        <v>176</v>
      </c>
      <c r="E68" s="8">
        <v>191</v>
      </c>
      <c r="F68" s="8">
        <v>118</v>
      </c>
      <c r="G68" s="8">
        <v>105</v>
      </c>
      <c r="H68" s="8">
        <v>2</v>
      </c>
      <c r="I68" s="8">
        <v>0.93</v>
      </c>
      <c r="J68" s="8">
        <v>0.41</v>
      </c>
      <c r="K68" s="8">
        <v>0.51</v>
      </c>
      <c r="L68" s="8">
        <v>200</v>
      </c>
      <c r="M68" s="14">
        <v>0.25</v>
      </c>
      <c r="N68" s="14">
        <v>0.75</v>
      </c>
    </row>
    <row r="69" spans="1:14" x14ac:dyDescent="0.25">
      <c r="A69" s="8">
        <v>34067</v>
      </c>
      <c r="B69" s="8" t="s">
        <v>373</v>
      </c>
      <c r="C69" s="8">
        <v>1536</v>
      </c>
      <c r="D69" s="8">
        <v>1263</v>
      </c>
      <c r="E69" s="8">
        <v>1431</v>
      </c>
      <c r="F69" s="8">
        <v>1161</v>
      </c>
      <c r="G69" s="8">
        <v>1004</v>
      </c>
      <c r="H69" s="8">
        <v>1.2</v>
      </c>
      <c r="I69" s="8">
        <v>1.31</v>
      </c>
      <c r="J69" s="8">
        <v>0.1</v>
      </c>
      <c r="K69" s="8">
        <v>1.21</v>
      </c>
      <c r="L69" s="8">
        <v>1527</v>
      </c>
      <c r="M69" s="14">
        <v>0.14035087719298245</v>
      </c>
      <c r="N69" s="14">
        <v>0.85964912280701755</v>
      </c>
    </row>
    <row r="70" spans="1:14" x14ac:dyDescent="0.25">
      <c r="A70" s="8">
        <v>34068</v>
      </c>
      <c r="B70" s="8" t="s">
        <v>375</v>
      </c>
      <c r="C70" s="8">
        <v>412</v>
      </c>
      <c r="D70" s="8">
        <v>312</v>
      </c>
      <c r="E70" s="8">
        <v>394</v>
      </c>
      <c r="F70" s="8">
        <v>272</v>
      </c>
      <c r="G70" s="8">
        <v>283</v>
      </c>
      <c r="H70" s="8">
        <v>0.7</v>
      </c>
      <c r="I70" s="8">
        <v>0.8</v>
      </c>
      <c r="J70" s="8">
        <v>0.4</v>
      </c>
      <c r="K70" s="8">
        <v>0.4</v>
      </c>
      <c r="L70" s="8">
        <v>410</v>
      </c>
      <c r="M70" s="14">
        <v>0.13793103448275862</v>
      </c>
      <c r="N70" s="14">
        <v>0.86206896551724133</v>
      </c>
    </row>
    <row r="71" spans="1:14" x14ac:dyDescent="0.25">
      <c r="A71" s="8">
        <v>34069</v>
      </c>
      <c r="B71" s="8" t="s">
        <v>377</v>
      </c>
      <c r="C71" s="8">
        <v>5060</v>
      </c>
      <c r="D71" s="8">
        <v>4181</v>
      </c>
      <c r="E71" s="8">
        <v>4758</v>
      </c>
      <c r="F71" s="8">
        <v>3321</v>
      </c>
      <c r="G71" s="8">
        <v>3251</v>
      </c>
      <c r="H71" s="8">
        <v>1</v>
      </c>
      <c r="I71" s="8">
        <v>1.0900000000000001</v>
      </c>
      <c r="J71" s="8">
        <v>0.24</v>
      </c>
      <c r="K71" s="8">
        <v>0.85</v>
      </c>
      <c r="L71" s="8">
        <v>5023</v>
      </c>
      <c r="M71" s="14">
        <v>0.27913279132791274</v>
      </c>
      <c r="N71" s="14">
        <v>0.72086720867208565</v>
      </c>
    </row>
    <row r="72" spans="1:14" x14ac:dyDescent="0.25">
      <c r="A72" s="8">
        <v>34070</v>
      </c>
      <c r="B72" s="8" t="s">
        <v>382</v>
      </c>
      <c r="C72" s="8">
        <v>627</v>
      </c>
      <c r="D72" s="8">
        <v>501</v>
      </c>
      <c r="E72" s="8">
        <v>577</v>
      </c>
      <c r="F72" s="8">
        <v>343</v>
      </c>
      <c r="G72" s="8">
        <v>377</v>
      </c>
      <c r="H72" s="8">
        <v>1.4</v>
      </c>
      <c r="I72" s="8">
        <v>1.48</v>
      </c>
      <c r="J72" s="8">
        <v>-0.44</v>
      </c>
      <c r="K72" s="8">
        <v>1.92</v>
      </c>
      <c r="L72" s="8">
        <v>621</v>
      </c>
      <c r="M72" s="14">
        <v>0.2857142857142852</v>
      </c>
      <c r="N72" s="14">
        <v>0.71428571428571197</v>
      </c>
    </row>
    <row r="73" spans="1:14" x14ac:dyDescent="0.25">
      <c r="A73" s="8">
        <v>34071</v>
      </c>
      <c r="B73" s="8" t="s">
        <v>385</v>
      </c>
      <c r="C73" s="8">
        <v>329</v>
      </c>
      <c r="D73" s="8">
        <v>307</v>
      </c>
      <c r="E73" s="8">
        <v>306</v>
      </c>
      <c r="F73" s="8">
        <v>256</v>
      </c>
      <c r="G73" s="8">
        <v>283</v>
      </c>
      <c r="H73" s="8">
        <v>1.2</v>
      </c>
      <c r="I73" s="8">
        <v>1.27</v>
      </c>
      <c r="J73" s="8">
        <v>-0.45</v>
      </c>
      <c r="K73" s="8">
        <v>1.72</v>
      </c>
      <c r="L73" s="8">
        <v>326</v>
      </c>
      <c r="M73" s="14">
        <v>0.38797086292518623</v>
      </c>
      <c r="N73" s="14">
        <v>0.61202913707481377</v>
      </c>
    </row>
    <row r="74" spans="1:14" x14ac:dyDescent="0.25">
      <c r="A74" s="8">
        <v>34072</v>
      </c>
      <c r="B74" s="8" t="s">
        <v>387</v>
      </c>
      <c r="C74" s="8">
        <v>27</v>
      </c>
      <c r="D74" s="8">
        <v>24</v>
      </c>
      <c r="E74" s="8">
        <v>32</v>
      </c>
      <c r="F74" s="8">
        <v>20</v>
      </c>
      <c r="G74" s="8">
        <v>14</v>
      </c>
      <c r="H74" s="8">
        <v>-2.8</v>
      </c>
      <c r="I74" s="8">
        <v>-1.28</v>
      </c>
      <c r="J74" s="8">
        <v>0</v>
      </c>
      <c r="K74" s="8">
        <v>-1.28</v>
      </c>
      <c r="L74" s="8">
        <v>30</v>
      </c>
      <c r="M74" s="14">
        <v>0.66666666666666463</v>
      </c>
      <c r="N74" s="14">
        <v>0.33333333333333293</v>
      </c>
    </row>
    <row r="75" spans="1:14" x14ac:dyDescent="0.25">
      <c r="A75" s="8">
        <v>34073</v>
      </c>
      <c r="B75" s="8" t="s">
        <v>389</v>
      </c>
      <c r="C75" s="8">
        <v>2560</v>
      </c>
      <c r="D75" s="8">
        <v>2215</v>
      </c>
      <c r="E75" s="8">
        <v>2260</v>
      </c>
      <c r="F75" s="8">
        <v>1803</v>
      </c>
      <c r="G75" s="8">
        <v>1798</v>
      </c>
      <c r="H75" s="8">
        <v>2.1</v>
      </c>
      <c r="I75" s="8">
        <v>2.56</v>
      </c>
      <c r="J75" s="8">
        <v>-0.18</v>
      </c>
      <c r="K75" s="8">
        <v>2.73</v>
      </c>
      <c r="L75" s="8">
        <v>2564</v>
      </c>
      <c r="M75" s="14">
        <v>0.1623036649214662</v>
      </c>
      <c r="N75" s="14">
        <v>0.8376963350785338</v>
      </c>
    </row>
    <row r="76" spans="1:14" x14ac:dyDescent="0.25">
      <c r="A76" s="8">
        <v>34074</v>
      </c>
      <c r="B76" s="8" t="s">
        <v>393</v>
      </c>
      <c r="C76" s="8">
        <v>2336</v>
      </c>
      <c r="D76" s="8">
        <v>2002</v>
      </c>
      <c r="E76" s="8">
        <v>2160</v>
      </c>
      <c r="F76" s="8">
        <v>1730</v>
      </c>
      <c r="G76" s="8">
        <v>1602</v>
      </c>
      <c r="H76" s="8">
        <v>1.3</v>
      </c>
      <c r="I76" s="8">
        <v>1.38</v>
      </c>
      <c r="J76" s="8">
        <v>-0.77</v>
      </c>
      <c r="K76" s="8">
        <v>2.15</v>
      </c>
      <c r="L76" s="8">
        <v>2313</v>
      </c>
      <c r="M76" s="14">
        <v>0.33532934131736547</v>
      </c>
      <c r="N76" s="14">
        <v>0.66467065868263464</v>
      </c>
    </row>
    <row r="77" spans="1:14" x14ac:dyDescent="0.25">
      <c r="A77" s="8">
        <v>34075</v>
      </c>
      <c r="B77" s="8" t="s">
        <v>396</v>
      </c>
      <c r="C77" s="8">
        <v>413</v>
      </c>
      <c r="D77" s="8">
        <v>411</v>
      </c>
      <c r="E77" s="8">
        <v>367</v>
      </c>
      <c r="F77" s="8">
        <v>400</v>
      </c>
      <c r="G77" s="8">
        <v>382</v>
      </c>
      <c r="H77" s="8">
        <v>2</v>
      </c>
      <c r="I77" s="8">
        <v>1.99</v>
      </c>
      <c r="J77" s="8">
        <v>-1.1000000000000001</v>
      </c>
      <c r="K77" s="8">
        <v>3.09</v>
      </c>
      <c r="L77" s="8">
        <v>405</v>
      </c>
      <c r="M77" s="14">
        <v>0.30725827135332162</v>
      </c>
      <c r="N77" s="14">
        <v>0.69274172864667993</v>
      </c>
    </row>
    <row r="78" spans="1:14" x14ac:dyDescent="0.25">
      <c r="A78" s="8">
        <v>34076</v>
      </c>
      <c r="B78" s="8" t="s">
        <v>398</v>
      </c>
      <c r="C78" s="8">
        <v>1368</v>
      </c>
      <c r="D78" s="8">
        <v>1008</v>
      </c>
      <c r="E78" s="8">
        <v>1322</v>
      </c>
      <c r="F78" s="8">
        <v>725</v>
      </c>
      <c r="G78" s="8">
        <v>681</v>
      </c>
      <c r="H78" s="8">
        <v>0.6</v>
      </c>
      <c r="I78" s="8">
        <v>0.89</v>
      </c>
      <c r="J78" s="8">
        <v>0.74</v>
      </c>
      <c r="K78" s="8">
        <v>0.15</v>
      </c>
      <c r="L78" s="8">
        <v>1382</v>
      </c>
      <c r="M78" s="14">
        <v>0.15447154471544713</v>
      </c>
      <c r="N78" s="14">
        <v>0.84552845528455289</v>
      </c>
    </row>
    <row r="79" spans="1:14" x14ac:dyDescent="0.25">
      <c r="A79" s="8">
        <v>34077</v>
      </c>
      <c r="B79" s="8" t="s">
        <v>400</v>
      </c>
      <c r="C79" s="8">
        <v>5411</v>
      </c>
      <c r="D79" s="8">
        <v>5073</v>
      </c>
      <c r="E79" s="8">
        <v>5331</v>
      </c>
      <c r="F79" s="8">
        <v>4631</v>
      </c>
      <c r="G79" s="8">
        <v>3478</v>
      </c>
      <c r="H79" s="8">
        <v>0.2</v>
      </c>
      <c r="I79" s="8">
        <v>0.37</v>
      </c>
      <c r="J79" s="8">
        <v>0.23</v>
      </c>
      <c r="K79" s="8">
        <v>0.14000000000000001</v>
      </c>
      <c r="L79" s="8">
        <v>5431</v>
      </c>
      <c r="M79" s="14">
        <v>0.21957780232392735</v>
      </c>
      <c r="N79" s="14">
        <v>0.78042219767607313</v>
      </c>
    </row>
    <row r="80" spans="1:14" x14ac:dyDescent="0.25">
      <c r="A80" s="8">
        <v>34078</v>
      </c>
      <c r="B80" s="8" t="s">
        <v>405</v>
      </c>
      <c r="C80" s="8">
        <v>1671</v>
      </c>
      <c r="D80" s="8">
        <v>1364</v>
      </c>
      <c r="E80" s="8">
        <v>1418</v>
      </c>
      <c r="F80" s="8">
        <v>1069</v>
      </c>
      <c r="G80" s="8">
        <v>825</v>
      </c>
      <c r="H80" s="8">
        <v>2.8</v>
      </c>
      <c r="I80" s="8">
        <v>2.66</v>
      </c>
      <c r="J80" s="8">
        <v>0.44</v>
      </c>
      <c r="K80" s="8">
        <v>2.2200000000000002</v>
      </c>
      <c r="L80" s="8">
        <v>1617</v>
      </c>
      <c r="M80" s="14">
        <v>0.25161290322580682</v>
      </c>
      <c r="N80" s="14">
        <v>0.74838709677419313</v>
      </c>
    </row>
    <row r="81" spans="1:14" x14ac:dyDescent="0.25">
      <c r="A81" s="8">
        <v>34079</v>
      </c>
      <c r="B81" s="8" t="s">
        <v>408</v>
      </c>
      <c r="C81" s="8">
        <v>9029</v>
      </c>
      <c r="D81" s="8">
        <v>7395</v>
      </c>
      <c r="E81" s="8">
        <v>8322</v>
      </c>
      <c r="F81" s="8">
        <v>6532</v>
      </c>
      <c r="G81" s="8">
        <v>6041</v>
      </c>
      <c r="H81" s="8">
        <v>1.4</v>
      </c>
      <c r="I81" s="8">
        <v>1.49</v>
      </c>
      <c r="J81" s="8">
        <v>-0.14000000000000001</v>
      </c>
      <c r="K81" s="8">
        <v>1.64</v>
      </c>
      <c r="L81" s="8">
        <v>8962</v>
      </c>
      <c r="M81" s="14">
        <v>0.47653429602888087</v>
      </c>
      <c r="N81" s="14">
        <v>0.52346570397111913</v>
      </c>
    </row>
    <row r="82" spans="1:14" x14ac:dyDescent="0.25">
      <c r="A82" s="8">
        <v>34080</v>
      </c>
      <c r="B82" s="8" t="s">
        <v>412</v>
      </c>
      <c r="C82" s="8">
        <v>482</v>
      </c>
      <c r="D82" s="8">
        <v>452</v>
      </c>
      <c r="E82" s="8">
        <v>471</v>
      </c>
      <c r="F82" s="8">
        <v>417</v>
      </c>
      <c r="G82" s="8">
        <v>397</v>
      </c>
      <c r="H82" s="8">
        <v>0.4</v>
      </c>
      <c r="I82" s="8">
        <v>0.42</v>
      </c>
      <c r="J82" s="8">
        <v>-0.38</v>
      </c>
      <c r="K82" s="8">
        <v>0.8</v>
      </c>
      <c r="L82" s="8">
        <v>481</v>
      </c>
      <c r="M82" s="14">
        <v>0.29411764705882354</v>
      </c>
      <c r="N82" s="14">
        <v>0.70588235294117652</v>
      </c>
    </row>
    <row r="83" spans="1:14" x14ac:dyDescent="0.25">
      <c r="A83" s="8">
        <v>34081</v>
      </c>
      <c r="B83" s="8" t="s">
        <v>414</v>
      </c>
      <c r="C83" s="8">
        <v>2684</v>
      </c>
      <c r="D83" s="8">
        <v>2363</v>
      </c>
      <c r="E83" s="8">
        <v>2341</v>
      </c>
      <c r="F83" s="8">
        <v>2065</v>
      </c>
      <c r="G83" s="8">
        <v>1647</v>
      </c>
      <c r="H83" s="8">
        <v>2.2999999999999998</v>
      </c>
      <c r="I83" s="8">
        <v>1.99</v>
      </c>
      <c r="J83" s="8">
        <v>-0.28999999999999998</v>
      </c>
      <c r="K83" s="8">
        <v>2.2799999999999998</v>
      </c>
      <c r="L83" s="8">
        <v>2584</v>
      </c>
      <c r="M83" s="14">
        <v>0.21516845167852278</v>
      </c>
      <c r="N83" s="14">
        <v>0.78483154832148005</v>
      </c>
    </row>
    <row r="84" spans="1:14" x14ac:dyDescent="0.25">
      <c r="A84" s="8">
        <v>34082</v>
      </c>
      <c r="B84" s="8" t="s">
        <v>418</v>
      </c>
      <c r="C84" s="8">
        <v>1742</v>
      </c>
      <c r="D84" s="8">
        <v>1451</v>
      </c>
      <c r="E84" s="8">
        <v>1455</v>
      </c>
      <c r="F84" s="8">
        <v>1285</v>
      </c>
      <c r="G84" s="8">
        <v>954</v>
      </c>
      <c r="H84" s="8">
        <v>3</v>
      </c>
      <c r="I84" s="8">
        <v>2.1</v>
      </c>
      <c r="J84" s="8">
        <v>0.51</v>
      </c>
      <c r="K84" s="8">
        <v>1.58</v>
      </c>
      <c r="L84" s="8">
        <v>1614</v>
      </c>
      <c r="M84" s="14">
        <v>0.1132075471698112</v>
      </c>
      <c r="N84" s="14">
        <v>0.88679245283018893</v>
      </c>
    </row>
    <row r="85" spans="1:14" x14ac:dyDescent="0.25">
      <c r="A85" s="8">
        <v>34083</v>
      </c>
      <c r="B85" s="8" t="s">
        <v>421</v>
      </c>
      <c r="C85" s="8">
        <v>326</v>
      </c>
      <c r="D85" s="8">
        <v>311</v>
      </c>
      <c r="E85" s="8">
        <v>347</v>
      </c>
      <c r="F85" s="8">
        <v>265</v>
      </c>
      <c r="G85" s="8">
        <v>180</v>
      </c>
      <c r="H85" s="8">
        <v>-1</v>
      </c>
      <c r="I85" s="8">
        <v>-1.06</v>
      </c>
      <c r="J85" s="8">
        <v>-0.28999999999999998</v>
      </c>
      <c r="K85" s="8">
        <v>-0.77</v>
      </c>
      <c r="L85" s="8">
        <v>329</v>
      </c>
      <c r="M85" s="14">
        <v>0.34999999999999903</v>
      </c>
      <c r="N85" s="14">
        <v>0.64999999999999902</v>
      </c>
    </row>
    <row r="86" spans="1:14" x14ac:dyDescent="0.25">
      <c r="A86" s="8">
        <v>34084</v>
      </c>
      <c r="B86" s="8" t="s">
        <v>423</v>
      </c>
      <c r="C86" s="8">
        <v>1724</v>
      </c>
      <c r="D86" s="8">
        <v>1544</v>
      </c>
      <c r="E86" s="8">
        <v>1709</v>
      </c>
      <c r="F86" s="8">
        <v>1536</v>
      </c>
      <c r="G86" s="8">
        <v>1363</v>
      </c>
      <c r="H86" s="8">
        <v>0.1</v>
      </c>
      <c r="I86" s="8">
        <v>0.14000000000000001</v>
      </c>
      <c r="J86" s="8">
        <v>-0.69</v>
      </c>
      <c r="K86" s="8">
        <v>0.83</v>
      </c>
      <c r="L86" s="8">
        <v>1721</v>
      </c>
      <c r="M86" s="14">
        <v>0.18900660720545073</v>
      </c>
      <c r="N86" s="14">
        <v>0.81099339279454929</v>
      </c>
    </row>
    <row r="87" spans="1:14" x14ac:dyDescent="0.25">
      <c r="A87" s="8">
        <v>34085</v>
      </c>
      <c r="B87" s="8" t="s">
        <v>427</v>
      </c>
      <c r="C87" s="8">
        <v>353</v>
      </c>
      <c r="D87" s="8">
        <v>302</v>
      </c>
      <c r="E87" s="8">
        <v>389</v>
      </c>
      <c r="F87" s="8">
        <v>229</v>
      </c>
      <c r="G87" s="8">
        <v>202</v>
      </c>
      <c r="H87" s="8">
        <v>-1.6</v>
      </c>
      <c r="I87" s="8">
        <v>-1.7</v>
      </c>
      <c r="J87" s="8">
        <v>-0.05</v>
      </c>
      <c r="K87" s="8">
        <v>-1.65</v>
      </c>
      <c r="L87" s="8">
        <v>357</v>
      </c>
      <c r="M87" s="14">
        <v>0.33333333333333448</v>
      </c>
      <c r="N87" s="14">
        <v>0.66666666666666896</v>
      </c>
    </row>
    <row r="88" spans="1:14" x14ac:dyDescent="0.25">
      <c r="A88" s="8">
        <v>34086</v>
      </c>
      <c r="B88" s="8" t="s">
        <v>429</v>
      </c>
      <c r="C88" s="8">
        <v>616</v>
      </c>
      <c r="D88" s="8">
        <v>620</v>
      </c>
      <c r="E88" s="8">
        <v>606</v>
      </c>
      <c r="F88" s="8">
        <v>606</v>
      </c>
      <c r="G88" s="8">
        <v>595</v>
      </c>
      <c r="H88" s="8">
        <v>0.3</v>
      </c>
      <c r="I88" s="8">
        <v>0.2</v>
      </c>
      <c r="J88" s="8">
        <v>-0.3</v>
      </c>
      <c r="K88" s="8">
        <v>0.49</v>
      </c>
      <c r="L88" s="8">
        <v>612</v>
      </c>
      <c r="M88" s="14">
        <v>0.31578947368420984</v>
      </c>
      <c r="N88" s="14">
        <v>0.6842105263157876</v>
      </c>
    </row>
    <row r="89" spans="1:14" x14ac:dyDescent="0.25">
      <c r="A89" s="8">
        <v>34087</v>
      </c>
      <c r="B89" s="8" t="s">
        <v>431</v>
      </c>
      <c r="C89" s="8">
        <v>3454</v>
      </c>
      <c r="D89" s="8">
        <v>2149</v>
      </c>
      <c r="E89" s="8">
        <v>2962</v>
      </c>
      <c r="F89" s="8">
        <v>1964</v>
      </c>
      <c r="G89" s="8">
        <v>1122</v>
      </c>
      <c r="H89" s="8">
        <v>2.6</v>
      </c>
      <c r="I89" s="8">
        <v>2.98</v>
      </c>
      <c r="J89" s="8">
        <v>0.46</v>
      </c>
      <c r="K89" s="8">
        <v>2.5299999999999998</v>
      </c>
      <c r="L89" s="8">
        <v>3431</v>
      </c>
      <c r="M89" s="14">
        <v>0.20661484526693413</v>
      </c>
      <c r="N89" s="14">
        <v>0.79338515473306526</v>
      </c>
    </row>
    <row r="90" spans="1:14" x14ac:dyDescent="0.25">
      <c r="A90" s="8">
        <v>34088</v>
      </c>
      <c r="B90" s="8" t="s">
        <v>437</v>
      </c>
      <c r="C90" s="8">
        <v>6423</v>
      </c>
      <c r="D90" s="8">
        <v>5664</v>
      </c>
      <c r="E90" s="8">
        <v>5826</v>
      </c>
      <c r="F90" s="8">
        <v>5069</v>
      </c>
      <c r="G90" s="8">
        <v>4095</v>
      </c>
      <c r="H90" s="8">
        <v>1.6</v>
      </c>
      <c r="I90" s="8">
        <v>1.48</v>
      </c>
      <c r="J90" s="8">
        <v>0.38</v>
      </c>
      <c r="K90" s="8">
        <v>1.1000000000000001</v>
      </c>
      <c r="L90" s="8">
        <v>6270</v>
      </c>
      <c r="M90" s="14">
        <v>0.17367458866544791</v>
      </c>
      <c r="N90" s="14">
        <v>0.82632541133455206</v>
      </c>
    </row>
    <row r="91" spans="1:14" x14ac:dyDescent="0.25">
      <c r="A91" s="8">
        <v>34089</v>
      </c>
      <c r="B91" s="8" t="s">
        <v>442</v>
      </c>
      <c r="C91" s="8">
        <v>1313</v>
      </c>
      <c r="D91" s="8">
        <v>1232</v>
      </c>
      <c r="E91" s="8">
        <v>1346</v>
      </c>
      <c r="F91" s="8">
        <v>938</v>
      </c>
      <c r="G91" s="8">
        <v>861</v>
      </c>
      <c r="H91" s="8">
        <v>-0.4</v>
      </c>
      <c r="I91" s="8">
        <v>-0.15</v>
      </c>
      <c r="J91" s="8">
        <v>-0.82</v>
      </c>
      <c r="K91" s="8">
        <v>0.67</v>
      </c>
      <c r="L91" s="8">
        <v>1336</v>
      </c>
      <c r="M91" s="14">
        <v>0.29003595157913931</v>
      </c>
      <c r="N91" s="14">
        <v>0.7099640484208608</v>
      </c>
    </row>
    <row r="92" spans="1:14" x14ac:dyDescent="0.25">
      <c r="A92" s="8">
        <v>34090</v>
      </c>
      <c r="B92" s="8" t="s">
        <v>445</v>
      </c>
      <c r="C92" s="8">
        <v>9310</v>
      </c>
      <c r="D92" s="8">
        <v>7259</v>
      </c>
      <c r="E92" s="8">
        <v>8693</v>
      </c>
      <c r="F92" s="8">
        <v>6800</v>
      </c>
      <c r="G92" s="8">
        <v>6601</v>
      </c>
      <c r="H92" s="8">
        <v>1.1000000000000001</v>
      </c>
      <c r="I92" s="8">
        <v>1.39</v>
      </c>
      <c r="J92" s="8">
        <v>0.49</v>
      </c>
      <c r="K92" s="8">
        <v>0.9</v>
      </c>
      <c r="L92" s="8">
        <v>9316</v>
      </c>
      <c r="M92" s="14">
        <v>0.17752234993614274</v>
      </c>
      <c r="N92" s="14">
        <v>0.82247765006385543</v>
      </c>
    </row>
    <row r="93" spans="1:14" x14ac:dyDescent="0.25">
      <c r="A93" s="8">
        <v>34091</v>
      </c>
      <c r="B93" s="8" t="s">
        <v>450</v>
      </c>
      <c r="C93" s="8">
        <v>56</v>
      </c>
      <c r="D93" s="8">
        <v>44</v>
      </c>
      <c r="E93" s="8">
        <v>52</v>
      </c>
      <c r="F93" s="8">
        <v>38</v>
      </c>
      <c r="G93" s="8">
        <v>32</v>
      </c>
      <c r="H93" s="8">
        <v>1.2</v>
      </c>
      <c r="I93" s="8">
        <v>1.1299999999999999</v>
      </c>
      <c r="J93" s="8">
        <v>1.1299999999999999</v>
      </c>
      <c r="K93" s="8">
        <v>0</v>
      </c>
      <c r="L93" s="8">
        <v>55</v>
      </c>
      <c r="M93" s="14">
        <v>0.5999999999999992</v>
      </c>
      <c r="N93" s="14">
        <v>0.4000000000000008</v>
      </c>
    </row>
    <row r="94" spans="1:14" x14ac:dyDescent="0.25">
      <c r="A94" s="8">
        <v>34092</v>
      </c>
      <c r="B94" s="8" t="s">
        <v>453</v>
      </c>
      <c r="C94" s="8">
        <v>967</v>
      </c>
      <c r="D94" s="8">
        <v>953</v>
      </c>
      <c r="E94" s="8">
        <v>995</v>
      </c>
      <c r="F94" s="8">
        <v>830</v>
      </c>
      <c r="G94" s="8">
        <v>801</v>
      </c>
      <c r="H94" s="8">
        <v>-0.5</v>
      </c>
      <c r="I94" s="8">
        <v>-0.36</v>
      </c>
      <c r="J94" s="8">
        <v>-0.14000000000000001</v>
      </c>
      <c r="K94" s="8">
        <v>-0.22</v>
      </c>
      <c r="L94" s="8">
        <v>977</v>
      </c>
      <c r="M94" s="14">
        <v>0.37499999999999972</v>
      </c>
      <c r="N94" s="14">
        <v>0.62500000000000033</v>
      </c>
    </row>
    <row r="95" spans="1:14" x14ac:dyDescent="0.25">
      <c r="A95" s="8">
        <v>34093</v>
      </c>
      <c r="B95" s="8" t="s">
        <v>455</v>
      </c>
      <c r="C95" s="8">
        <v>146</v>
      </c>
      <c r="D95" s="8">
        <v>158</v>
      </c>
      <c r="E95" s="8">
        <v>148</v>
      </c>
      <c r="F95" s="8">
        <v>136</v>
      </c>
      <c r="G95" s="8">
        <v>134</v>
      </c>
      <c r="H95" s="8">
        <v>-0.2</v>
      </c>
      <c r="I95" s="8">
        <v>-0.14000000000000001</v>
      </c>
      <c r="J95" s="8">
        <v>-0.41</v>
      </c>
      <c r="K95" s="8">
        <v>0.27</v>
      </c>
      <c r="L95" s="8">
        <v>147</v>
      </c>
      <c r="M95" s="14">
        <v>0.25</v>
      </c>
      <c r="N95" s="14">
        <v>0.75</v>
      </c>
    </row>
    <row r="96" spans="1:14" x14ac:dyDescent="0.25">
      <c r="A96" s="8">
        <v>34094</v>
      </c>
      <c r="B96" s="8" t="s">
        <v>457</v>
      </c>
      <c r="C96" s="8">
        <v>1109</v>
      </c>
      <c r="D96" s="8">
        <v>922</v>
      </c>
      <c r="E96" s="8">
        <v>1012</v>
      </c>
      <c r="F96" s="8">
        <v>623</v>
      </c>
      <c r="G96" s="8">
        <v>517</v>
      </c>
      <c r="H96" s="8">
        <v>1.5</v>
      </c>
      <c r="I96" s="8">
        <v>1.1399999999999999</v>
      </c>
      <c r="J96" s="8">
        <v>0.19</v>
      </c>
      <c r="K96" s="8">
        <v>0.95</v>
      </c>
      <c r="L96" s="8">
        <v>1071</v>
      </c>
      <c r="M96" s="14">
        <v>0.22018348623853212</v>
      </c>
      <c r="N96" s="14">
        <v>0.77981651376146788</v>
      </c>
    </row>
    <row r="97" spans="1:14" x14ac:dyDescent="0.25">
      <c r="A97" s="8">
        <v>34095</v>
      </c>
      <c r="B97" s="8" t="s">
        <v>459</v>
      </c>
      <c r="C97" s="8">
        <v>7293</v>
      </c>
      <c r="D97" s="8">
        <v>6193</v>
      </c>
      <c r="E97" s="8">
        <v>6288</v>
      </c>
      <c r="F97" s="8">
        <v>5901</v>
      </c>
      <c r="G97" s="8">
        <v>4089</v>
      </c>
      <c r="H97" s="8">
        <v>2.5</v>
      </c>
      <c r="I97" s="8">
        <v>2.58</v>
      </c>
      <c r="J97" s="8">
        <v>0.23</v>
      </c>
      <c r="K97" s="8">
        <v>2.35</v>
      </c>
      <c r="L97" s="8">
        <v>7142</v>
      </c>
      <c r="M97" s="14">
        <v>0.23909261791973913</v>
      </c>
      <c r="N97" s="14">
        <v>0.7609073820802611</v>
      </c>
    </row>
    <row r="98" spans="1:14" x14ac:dyDescent="0.25">
      <c r="A98" s="8">
        <v>34096</v>
      </c>
      <c r="B98" s="8" t="s">
        <v>463</v>
      </c>
      <c r="C98" s="8">
        <v>546</v>
      </c>
      <c r="D98" s="8">
        <v>501</v>
      </c>
      <c r="E98" s="8">
        <v>520</v>
      </c>
      <c r="F98" s="8">
        <v>438</v>
      </c>
      <c r="G98" s="8">
        <v>360</v>
      </c>
      <c r="H98" s="8">
        <v>0.8</v>
      </c>
      <c r="I98" s="8">
        <v>0.38</v>
      </c>
      <c r="J98" s="8">
        <v>0.15</v>
      </c>
      <c r="K98" s="8">
        <v>0.23</v>
      </c>
      <c r="L98" s="8">
        <v>530</v>
      </c>
      <c r="M98" s="14">
        <v>0.3249999999999999</v>
      </c>
      <c r="N98" s="14">
        <v>0.67500000000000071</v>
      </c>
    </row>
    <row r="99" spans="1:14" x14ac:dyDescent="0.25">
      <c r="A99" s="8">
        <v>34097</v>
      </c>
      <c r="B99" s="8" t="s">
        <v>465</v>
      </c>
      <c r="C99" s="8">
        <v>473</v>
      </c>
      <c r="D99" s="8">
        <v>386</v>
      </c>
      <c r="E99" s="8">
        <v>457</v>
      </c>
      <c r="F99" s="8">
        <v>389</v>
      </c>
      <c r="G99" s="8">
        <v>394</v>
      </c>
      <c r="H99" s="8">
        <v>0.6</v>
      </c>
      <c r="I99" s="8">
        <v>0.99</v>
      </c>
      <c r="J99" s="8">
        <v>-0.47</v>
      </c>
      <c r="K99" s="8">
        <v>1.46</v>
      </c>
      <c r="L99" s="8">
        <v>480</v>
      </c>
      <c r="M99" s="14">
        <v>0.37654105980761865</v>
      </c>
      <c r="N99" s="14">
        <v>0.62345894019238313</v>
      </c>
    </row>
    <row r="100" spans="1:14" x14ac:dyDescent="0.25">
      <c r="A100" s="8">
        <v>34098</v>
      </c>
      <c r="B100" s="8" t="s">
        <v>467</v>
      </c>
      <c r="C100" s="8">
        <v>153</v>
      </c>
      <c r="D100" s="8">
        <v>153</v>
      </c>
      <c r="E100" s="8">
        <v>158</v>
      </c>
      <c r="F100" s="8">
        <v>140</v>
      </c>
      <c r="G100" s="8">
        <v>112</v>
      </c>
      <c r="H100" s="8">
        <v>-0.5</v>
      </c>
      <c r="I100" s="8">
        <v>0.38</v>
      </c>
      <c r="J100" s="8">
        <v>-0.38</v>
      </c>
      <c r="K100" s="8">
        <v>0.75</v>
      </c>
      <c r="L100" s="8">
        <v>161</v>
      </c>
      <c r="M100" s="14">
        <v>0.62499999999999933</v>
      </c>
      <c r="N100" s="14">
        <v>0.37500000000000061</v>
      </c>
    </row>
    <row r="101" spans="1:14" x14ac:dyDescent="0.25">
      <c r="A101" s="8">
        <v>34099</v>
      </c>
      <c r="B101" s="8" t="s">
        <v>469</v>
      </c>
      <c r="C101" s="8">
        <v>48</v>
      </c>
      <c r="D101" s="8">
        <v>61</v>
      </c>
      <c r="E101" s="8">
        <v>68</v>
      </c>
      <c r="F101" s="8">
        <v>38</v>
      </c>
      <c r="G101" s="8">
        <v>23</v>
      </c>
      <c r="H101" s="8">
        <v>-5.6</v>
      </c>
      <c r="I101" s="8">
        <v>-6.34</v>
      </c>
      <c r="J101" s="8">
        <v>-0.33</v>
      </c>
      <c r="K101" s="8">
        <v>-6.01</v>
      </c>
      <c r="L101" s="8">
        <v>49</v>
      </c>
      <c r="M101" s="14">
        <v>0.66666666666666663</v>
      </c>
      <c r="N101" s="14">
        <v>0.33333333333333398</v>
      </c>
    </row>
    <row r="102" spans="1:14" x14ac:dyDescent="0.25">
      <c r="A102" s="8">
        <v>34100</v>
      </c>
      <c r="B102" s="8" t="s">
        <v>471</v>
      </c>
      <c r="C102" s="8">
        <v>55</v>
      </c>
      <c r="D102" s="8">
        <v>59</v>
      </c>
      <c r="E102" s="8">
        <v>81</v>
      </c>
      <c r="F102" s="8">
        <v>49</v>
      </c>
      <c r="G102" s="8">
        <v>40</v>
      </c>
      <c r="H102" s="8">
        <v>-6.2</v>
      </c>
      <c r="I102" s="8">
        <v>-6.79</v>
      </c>
      <c r="J102" s="8">
        <v>-0.56999999999999995</v>
      </c>
      <c r="K102" s="8">
        <v>-6.22</v>
      </c>
      <c r="L102" s="8">
        <v>57</v>
      </c>
      <c r="M102" s="14">
        <v>0.50000000000000044</v>
      </c>
      <c r="N102" s="14">
        <v>0.50000000000000044</v>
      </c>
    </row>
    <row r="103" spans="1:14" x14ac:dyDescent="0.25">
      <c r="A103" s="8">
        <v>34101</v>
      </c>
      <c r="B103" s="8" t="s">
        <v>473</v>
      </c>
      <c r="C103" s="8">
        <v>5057</v>
      </c>
      <c r="D103" s="8">
        <v>4731</v>
      </c>
      <c r="E103" s="8">
        <v>4969</v>
      </c>
      <c r="F103" s="8">
        <v>3859</v>
      </c>
      <c r="G103" s="8">
        <v>3583</v>
      </c>
      <c r="H103" s="8">
        <v>0.3</v>
      </c>
      <c r="I103" s="8">
        <v>0.33</v>
      </c>
      <c r="J103" s="8">
        <v>-0.17</v>
      </c>
      <c r="K103" s="8">
        <v>0.5</v>
      </c>
      <c r="L103" s="8">
        <v>5051</v>
      </c>
      <c r="M103" s="14">
        <v>0.32621951219512196</v>
      </c>
      <c r="N103" s="14">
        <v>0.67378048780487809</v>
      </c>
    </row>
    <row r="104" spans="1:14" x14ac:dyDescent="0.25">
      <c r="A104" s="8">
        <v>34102</v>
      </c>
      <c r="B104" s="8" t="s">
        <v>478</v>
      </c>
      <c r="C104" s="8">
        <v>349</v>
      </c>
      <c r="D104" s="8">
        <v>249</v>
      </c>
      <c r="E104" s="8">
        <v>329</v>
      </c>
      <c r="F104" s="8">
        <v>202</v>
      </c>
      <c r="G104" s="8">
        <v>187</v>
      </c>
      <c r="H104" s="8">
        <v>1</v>
      </c>
      <c r="I104" s="8">
        <v>1.07</v>
      </c>
      <c r="J104" s="8">
        <v>0.89</v>
      </c>
      <c r="K104" s="8">
        <v>0.18</v>
      </c>
      <c r="L104" s="8">
        <v>347</v>
      </c>
      <c r="M104" s="14">
        <v>0.28571428571428531</v>
      </c>
      <c r="N104" s="14">
        <v>0.71428571428571186</v>
      </c>
    </row>
    <row r="105" spans="1:14" x14ac:dyDescent="0.25">
      <c r="A105" s="8">
        <v>34103</v>
      </c>
      <c r="B105" s="8" t="s">
        <v>480</v>
      </c>
      <c r="C105" s="8">
        <v>1045</v>
      </c>
      <c r="D105" s="8">
        <v>920</v>
      </c>
      <c r="E105" s="8">
        <v>961</v>
      </c>
      <c r="F105" s="8">
        <v>788</v>
      </c>
      <c r="G105" s="8">
        <v>797</v>
      </c>
      <c r="H105" s="8">
        <v>1.4</v>
      </c>
      <c r="I105" s="8">
        <v>1.57</v>
      </c>
      <c r="J105" s="8">
        <v>-1.31</v>
      </c>
      <c r="K105" s="8">
        <v>2.88</v>
      </c>
      <c r="L105" s="8">
        <v>1039</v>
      </c>
      <c r="M105" s="14">
        <v>0.37837837837837834</v>
      </c>
      <c r="N105" s="14">
        <v>0.62162162162162171</v>
      </c>
    </row>
    <row r="106" spans="1:14" x14ac:dyDescent="0.25">
      <c r="A106" s="8">
        <v>34104</v>
      </c>
      <c r="B106" s="8" t="s">
        <v>482</v>
      </c>
      <c r="C106" s="8">
        <v>126</v>
      </c>
      <c r="D106" s="8">
        <v>103</v>
      </c>
      <c r="E106" s="8">
        <v>109</v>
      </c>
      <c r="F106" s="8">
        <v>96</v>
      </c>
      <c r="G106" s="8">
        <v>80</v>
      </c>
      <c r="H106" s="8">
        <v>2.4</v>
      </c>
      <c r="I106" s="8">
        <v>1.25</v>
      </c>
      <c r="J106" s="8">
        <v>0.18</v>
      </c>
      <c r="K106" s="8">
        <v>1.07</v>
      </c>
      <c r="L106" s="8">
        <v>116</v>
      </c>
      <c r="M106" s="14">
        <v>0.33333333333333337</v>
      </c>
      <c r="N106" s="14">
        <v>0.66666666666666674</v>
      </c>
    </row>
    <row r="107" spans="1:14" x14ac:dyDescent="0.25">
      <c r="A107" s="8">
        <v>34105</v>
      </c>
      <c r="B107" s="8" t="s">
        <v>484</v>
      </c>
      <c r="C107" s="8">
        <v>254</v>
      </c>
      <c r="D107" s="8">
        <v>202</v>
      </c>
      <c r="E107" s="8">
        <v>223</v>
      </c>
      <c r="F107" s="8">
        <v>146</v>
      </c>
      <c r="G107" s="8">
        <v>135</v>
      </c>
      <c r="H107" s="8">
        <v>2.2000000000000002</v>
      </c>
      <c r="I107" s="8">
        <v>2.15</v>
      </c>
      <c r="J107" s="8">
        <v>-0.09</v>
      </c>
      <c r="K107" s="8">
        <v>2.23</v>
      </c>
      <c r="L107" s="8">
        <v>248</v>
      </c>
      <c r="M107" s="14">
        <v>4.7619047619047644E-2</v>
      </c>
      <c r="N107" s="14">
        <v>0.95238095238094933</v>
      </c>
    </row>
    <row r="108" spans="1:14" x14ac:dyDescent="0.25">
      <c r="A108" s="8">
        <v>34106</v>
      </c>
      <c r="B108" s="8" t="s">
        <v>486</v>
      </c>
      <c r="C108" s="8">
        <v>180</v>
      </c>
      <c r="D108" s="8">
        <v>162</v>
      </c>
      <c r="E108" s="8">
        <v>177</v>
      </c>
      <c r="F108" s="8">
        <v>166</v>
      </c>
      <c r="G108" s="8">
        <v>137</v>
      </c>
      <c r="H108" s="8">
        <v>0.3</v>
      </c>
      <c r="I108" s="8">
        <v>-0.46</v>
      </c>
      <c r="J108" s="8">
        <v>-0.68</v>
      </c>
      <c r="K108" s="8">
        <v>0.23</v>
      </c>
      <c r="L108" s="8">
        <v>173</v>
      </c>
      <c r="M108" s="14">
        <v>0.21428571428571427</v>
      </c>
      <c r="N108" s="14">
        <v>0.7857142857142857</v>
      </c>
    </row>
    <row r="109" spans="1:14" x14ac:dyDescent="0.25">
      <c r="A109" s="8">
        <v>34107</v>
      </c>
      <c r="B109" s="8" t="s">
        <v>488</v>
      </c>
      <c r="C109" s="8">
        <v>343</v>
      </c>
      <c r="D109" s="8">
        <v>352</v>
      </c>
      <c r="E109" s="8">
        <v>343</v>
      </c>
      <c r="F109" s="8">
        <v>322</v>
      </c>
      <c r="G109" s="8">
        <v>249</v>
      </c>
      <c r="H109" s="8">
        <v>0</v>
      </c>
      <c r="I109" s="8">
        <v>-0.12</v>
      </c>
      <c r="J109" s="8">
        <v>-0.18</v>
      </c>
      <c r="K109" s="8">
        <v>0.06</v>
      </c>
      <c r="L109" s="8">
        <v>341</v>
      </c>
      <c r="M109" s="14">
        <v>0.42857142857142722</v>
      </c>
      <c r="N109" s="14">
        <v>0.57142857142856995</v>
      </c>
    </row>
    <row r="110" spans="1:14" x14ac:dyDescent="0.25">
      <c r="A110" s="8">
        <v>34108</v>
      </c>
      <c r="B110" s="8" t="s">
        <v>490</v>
      </c>
      <c r="C110" s="8">
        <v>23028</v>
      </c>
      <c r="D110" s="8">
        <v>23169</v>
      </c>
      <c r="E110" s="8">
        <v>22942</v>
      </c>
      <c r="F110" s="8">
        <v>19145</v>
      </c>
      <c r="G110" s="8">
        <v>16245</v>
      </c>
      <c r="H110" s="8">
        <v>0.1</v>
      </c>
      <c r="I110" s="8">
        <v>-0.18</v>
      </c>
      <c r="J110" s="8">
        <v>0.08</v>
      </c>
      <c r="K110" s="8">
        <v>-0.27</v>
      </c>
      <c r="L110" s="8">
        <v>22731</v>
      </c>
      <c r="M110" s="14">
        <v>0.35937231857506613</v>
      </c>
      <c r="N110" s="14">
        <v>0.64062768142493398</v>
      </c>
    </row>
    <row r="111" spans="1:14" x14ac:dyDescent="0.25">
      <c r="A111" s="8">
        <v>34109</v>
      </c>
      <c r="B111" s="8" t="s">
        <v>495</v>
      </c>
      <c r="C111" s="8">
        <v>844</v>
      </c>
      <c r="D111" s="8">
        <v>802</v>
      </c>
      <c r="E111" s="8">
        <v>830</v>
      </c>
      <c r="F111" s="8">
        <v>659</v>
      </c>
      <c r="G111" s="8">
        <v>651</v>
      </c>
      <c r="H111" s="8">
        <v>0.3</v>
      </c>
      <c r="I111" s="8">
        <v>0.24</v>
      </c>
      <c r="J111" s="8">
        <v>-0.67</v>
      </c>
      <c r="K111" s="8">
        <v>0.91</v>
      </c>
      <c r="L111" s="8">
        <v>840</v>
      </c>
      <c r="M111" s="14">
        <v>0.2857142857142857</v>
      </c>
      <c r="N111" s="14">
        <v>0.7142857142857143</v>
      </c>
    </row>
    <row r="112" spans="1:14" x14ac:dyDescent="0.25">
      <c r="A112" s="8">
        <v>34110</v>
      </c>
      <c r="B112" s="8" t="s">
        <v>498</v>
      </c>
      <c r="C112" s="8">
        <v>733</v>
      </c>
      <c r="D112" s="8">
        <v>629</v>
      </c>
      <c r="E112" s="8">
        <v>664</v>
      </c>
      <c r="F112" s="8">
        <v>519</v>
      </c>
      <c r="G112" s="8">
        <v>404</v>
      </c>
      <c r="H112" s="8">
        <v>1.7</v>
      </c>
      <c r="I112" s="8">
        <v>2.02</v>
      </c>
      <c r="J112" s="8">
        <v>0.55000000000000004</v>
      </c>
      <c r="K112" s="8">
        <v>1.48</v>
      </c>
      <c r="L112" s="8">
        <v>734</v>
      </c>
      <c r="M112" s="14">
        <v>0.16</v>
      </c>
      <c r="N112" s="14">
        <v>0.84</v>
      </c>
    </row>
    <row r="113" spans="1:14" x14ac:dyDescent="0.25">
      <c r="A113" s="8">
        <v>34111</v>
      </c>
      <c r="B113" s="8" t="s">
        <v>500</v>
      </c>
      <c r="C113" s="8">
        <v>4098</v>
      </c>
      <c r="D113" s="8">
        <v>4003</v>
      </c>
      <c r="E113" s="8">
        <v>3967</v>
      </c>
      <c r="F113" s="8">
        <v>3502</v>
      </c>
      <c r="G113" s="8">
        <v>3343</v>
      </c>
      <c r="H113" s="8">
        <v>0.5</v>
      </c>
      <c r="I113" s="8">
        <v>0.3</v>
      </c>
      <c r="J113" s="8">
        <v>-1.2</v>
      </c>
      <c r="K113" s="8">
        <v>1.5</v>
      </c>
      <c r="L113" s="8">
        <v>4027</v>
      </c>
      <c r="M113" s="14">
        <v>0.54402104047910582</v>
      </c>
      <c r="N113" s="14">
        <v>0.45597895952089773</v>
      </c>
    </row>
    <row r="114" spans="1:14" x14ac:dyDescent="0.25">
      <c r="A114" s="8">
        <v>34112</v>
      </c>
      <c r="B114" s="8" t="s">
        <v>504</v>
      </c>
      <c r="C114" s="8">
        <v>207</v>
      </c>
      <c r="D114" s="8">
        <v>152</v>
      </c>
      <c r="E114" s="8">
        <v>171</v>
      </c>
      <c r="F114" s="8">
        <v>127</v>
      </c>
      <c r="G114" s="8">
        <v>80</v>
      </c>
      <c r="H114" s="8">
        <v>3.2</v>
      </c>
      <c r="I114" s="8">
        <v>2.34</v>
      </c>
      <c r="J114" s="8">
        <v>0.33</v>
      </c>
      <c r="K114" s="8">
        <v>2.0099999999999998</v>
      </c>
      <c r="L114" s="8">
        <v>192</v>
      </c>
      <c r="M114" s="14">
        <v>0.23809523809523817</v>
      </c>
      <c r="N114" s="14">
        <v>0.76190476190476186</v>
      </c>
    </row>
    <row r="115" spans="1:14" x14ac:dyDescent="0.25">
      <c r="A115" s="8">
        <v>34113</v>
      </c>
      <c r="B115" s="8" t="s">
        <v>506</v>
      </c>
      <c r="C115" s="8">
        <v>6507</v>
      </c>
      <c r="D115" s="8">
        <v>5362</v>
      </c>
      <c r="E115" s="8">
        <v>6118</v>
      </c>
      <c r="F115" s="8">
        <v>3552</v>
      </c>
      <c r="G115" s="8">
        <v>2529</v>
      </c>
      <c r="H115" s="8">
        <v>1</v>
      </c>
      <c r="I115" s="8">
        <v>1.06</v>
      </c>
      <c r="J115" s="8">
        <v>0.62</v>
      </c>
      <c r="K115" s="8">
        <v>0.44</v>
      </c>
      <c r="L115" s="8">
        <v>6450</v>
      </c>
      <c r="M115" s="14">
        <v>0.175463124219642</v>
      </c>
      <c r="N115" s="14">
        <v>0.82453687578035972</v>
      </c>
    </row>
    <row r="116" spans="1:14" x14ac:dyDescent="0.25">
      <c r="A116" s="8">
        <v>34114</v>
      </c>
      <c r="B116" s="8" t="s">
        <v>511</v>
      </c>
      <c r="C116" s="8">
        <v>6480</v>
      </c>
      <c r="D116" s="8">
        <v>5165</v>
      </c>
      <c r="E116" s="8">
        <v>5780</v>
      </c>
      <c r="F116" s="8">
        <v>3955</v>
      </c>
      <c r="G116" s="8">
        <v>3652</v>
      </c>
      <c r="H116" s="8">
        <v>1.9</v>
      </c>
      <c r="I116" s="8">
        <v>1.87</v>
      </c>
      <c r="J116" s="8">
        <v>0.45</v>
      </c>
      <c r="K116" s="8">
        <v>1.41</v>
      </c>
      <c r="L116" s="8">
        <v>6340</v>
      </c>
      <c r="M116" s="14">
        <v>0.27239488117001837</v>
      </c>
      <c r="N116" s="14">
        <v>0.72760511882998236</v>
      </c>
    </row>
    <row r="117" spans="1:14" x14ac:dyDescent="0.25">
      <c r="A117" s="8">
        <v>34115</v>
      </c>
      <c r="B117" s="8" t="s">
        <v>514</v>
      </c>
      <c r="C117" s="8">
        <v>118</v>
      </c>
      <c r="D117" s="8">
        <v>115</v>
      </c>
      <c r="E117" s="8">
        <v>118</v>
      </c>
      <c r="F117" s="8">
        <v>121</v>
      </c>
      <c r="G117" s="8">
        <v>136</v>
      </c>
      <c r="H117" s="8">
        <v>0</v>
      </c>
      <c r="I117" s="8">
        <v>0.67</v>
      </c>
      <c r="J117" s="8">
        <v>-0.67</v>
      </c>
      <c r="K117" s="8">
        <v>1.34</v>
      </c>
      <c r="L117" s="8">
        <v>122</v>
      </c>
      <c r="M117" s="14">
        <v>0.49999999999999845</v>
      </c>
      <c r="N117" s="14">
        <v>0.49999999999999845</v>
      </c>
    </row>
    <row r="118" spans="1:14" x14ac:dyDescent="0.25">
      <c r="A118" s="8">
        <v>34116</v>
      </c>
      <c r="B118" s="8" t="s">
        <v>516</v>
      </c>
      <c r="C118" s="8">
        <v>8798</v>
      </c>
      <c r="D118" s="8">
        <v>6092</v>
      </c>
      <c r="E118" s="8">
        <v>7255</v>
      </c>
      <c r="F118" s="8">
        <v>5438</v>
      </c>
      <c r="G118" s="8">
        <v>3130</v>
      </c>
      <c r="H118" s="8">
        <v>3.3</v>
      </c>
      <c r="I118" s="8">
        <v>3.47</v>
      </c>
      <c r="J118" s="8">
        <v>0.85</v>
      </c>
      <c r="K118" s="8">
        <v>2.62</v>
      </c>
      <c r="L118" s="8">
        <v>8603</v>
      </c>
      <c r="M118" s="14">
        <v>0.17079769939909886</v>
      </c>
      <c r="N118" s="14">
        <v>0.82920230060090316</v>
      </c>
    </row>
    <row r="119" spans="1:14" x14ac:dyDescent="0.25">
      <c r="A119" s="8">
        <v>34117</v>
      </c>
      <c r="B119" s="8" t="s">
        <v>523</v>
      </c>
      <c r="C119" s="8">
        <v>608</v>
      </c>
      <c r="D119" s="8">
        <v>690</v>
      </c>
      <c r="E119" s="8">
        <v>698</v>
      </c>
      <c r="F119" s="8">
        <v>632</v>
      </c>
      <c r="G119" s="8">
        <v>687</v>
      </c>
      <c r="H119" s="8">
        <v>-2.2999999999999998</v>
      </c>
      <c r="I119" s="8">
        <v>-1.97</v>
      </c>
      <c r="J119" s="8">
        <v>-0.63</v>
      </c>
      <c r="K119" s="8">
        <v>-1.34</v>
      </c>
      <c r="L119" s="8">
        <v>632</v>
      </c>
      <c r="M119" s="14">
        <v>0.33333333333333254</v>
      </c>
      <c r="N119" s="14">
        <v>0.66666666666666252</v>
      </c>
    </row>
    <row r="120" spans="1:14" x14ac:dyDescent="0.25">
      <c r="A120" s="8">
        <v>34118</v>
      </c>
      <c r="B120" s="8" t="s">
        <v>525</v>
      </c>
      <c r="C120" s="8">
        <v>502</v>
      </c>
      <c r="D120" s="8">
        <v>423</v>
      </c>
      <c r="E120" s="8">
        <v>513</v>
      </c>
      <c r="F120" s="8">
        <v>344</v>
      </c>
      <c r="G120" s="8">
        <v>178</v>
      </c>
      <c r="H120" s="8">
        <v>-0.4</v>
      </c>
      <c r="I120" s="8">
        <v>-0.31</v>
      </c>
      <c r="J120" s="8">
        <v>-0.43</v>
      </c>
      <c r="K120" s="8">
        <v>0.12</v>
      </c>
      <c r="L120" s="8">
        <v>505</v>
      </c>
      <c r="M120" s="14">
        <v>9.3023255813953487E-2</v>
      </c>
      <c r="N120" s="14">
        <v>0.90697674418604646</v>
      </c>
    </row>
    <row r="121" spans="1:14" x14ac:dyDescent="0.25">
      <c r="A121" s="8">
        <v>34119</v>
      </c>
      <c r="B121" s="8" t="s">
        <v>527</v>
      </c>
      <c r="C121" s="8">
        <v>1515</v>
      </c>
      <c r="D121" s="8">
        <v>1469</v>
      </c>
      <c r="E121" s="8">
        <v>1501</v>
      </c>
      <c r="F121" s="8">
        <v>1368</v>
      </c>
      <c r="G121" s="8">
        <v>1241</v>
      </c>
      <c r="H121" s="8">
        <v>0.2</v>
      </c>
      <c r="I121" s="8">
        <v>0.28000000000000003</v>
      </c>
      <c r="J121" s="8">
        <v>-0.27</v>
      </c>
      <c r="K121" s="8">
        <v>0.54</v>
      </c>
      <c r="L121" s="8">
        <v>1522</v>
      </c>
      <c r="M121" s="14">
        <v>0.24590163934426229</v>
      </c>
      <c r="N121" s="14">
        <v>0.75409836065573765</v>
      </c>
    </row>
    <row r="122" spans="1:14" x14ac:dyDescent="0.25">
      <c r="A122" s="8">
        <v>34120</v>
      </c>
      <c r="B122" s="8" t="s">
        <v>530</v>
      </c>
      <c r="C122" s="8">
        <v>6808</v>
      </c>
      <c r="D122" s="8">
        <v>4882</v>
      </c>
      <c r="E122" s="8">
        <v>6121</v>
      </c>
      <c r="F122" s="8">
        <v>4757</v>
      </c>
      <c r="G122" s="8">
        <v>3795</v>
      </c>
      <c r="H122" s="8">
        <v>1.8</v>
      </c>
      <c r="I122" s="8">
        <v>2.13</v>
      </c>
      <c r="J122" s="8">
        <v>0.56999999999999995</v>
      </c>
      <c r="K122" s="8">
        <v>1.56</v>
      </c>
      <c r="L122" s="8">
        <v>6800</v>
      </c>
      <c r="M122" s="14">
        <v>0.16556291390728492</v>
      </c>
      <c r="N122" s="14">
        <v>0.83443708609271472</v>
      </c>
    </row>
    <row r="123" spans="1:14" x14ac:dyDescent="0.25">
      <c r="A123" s="8">
        <v>34121</v>
      </c>
      <c r="B123" s="8" t="s">
        <v>535</v>
      </c>
      <c r="C123" s="8">
        <v>285</v>
      </c>
      <c r="D123" s="8">
        <v>276</v>
      </c>
      <c r="E123" s="8">
        <v>300</v>
      </c>
      <c r="F123" s="8">
        <v>227</v>
      </c>
      <c r="G123" s="8">
        <v>222</v>
      </c>
      <c r="H123" s="8">
        <v>-0.9</v>
      </c>
      <c r="I123" s="8">
        <v>-7.0000000000000007E-2</v>
      </c>
      <c r="J123" s="8">
        <v>-0.6</v>
      </c>
      <c r="K123" s="8">
        <v>0.53</v>
      </c>
      <c r="L123" s="8">
        <v>299</v>
      </c>
      <c r="M123" s="14">
        <v>0.3152584159971098</v>
      </c>
      <c r="N123" s="14">
        <v>0.68474158400289253</v>
      </c>
    </row>
    <row r="124" spans="1:14" x14ac:dyDescent="0.25">
      <c r="A124" s="8">
        <v>34122</v>
      </c>
      <c r="B124" s="8" t="s">
        <v>537</v>
      </c>
      <c r="C124" s="8">
        <v>528</v>
      </c>
      <c r="D124" s="8">
        <v>381</v>
      </c>
      <c r="E124" s="8">
        <v>404</v>
      </c>
      <c r="F124" s="8">
        <v>355</v>
      </c>
      <c r="G124" s="8">
        <v>299</v>
      </c>
      <c r="H124" s="8">
        <v>4.5999999999999996</v>
      </c>
      <c r="I124" s="8">
        <v>4.4800000000000004</v>
      </c>
      <c r="J124" s="8">
        <v>0.41</v>
      </c>
      <c r="K124" s="8">
        <v>4.07</v>
      </c>
      <c r="L124" s="8">
        <v>503</v>
      </c>
      <c r="M124" s="14">
        <v>0.16279069767441853</v>
      </c>
      <c r="N124" s="14">
        <v>0.83720930232558044</v>
      </c>
    </row>
    <row r="125" spans="1:14" x14ac:dyDescent="0.25">
      <c r="A125" s="8">
        <v>34123</v>
      </c>
      <c r="B125" s="8" t="s">
        <v>539</v>
      </c>
      <c r="C125" s="8">
        <v>11344</v>
      </c>
      <c r="D125" s="8">
        <v>6451</v>
      </c>
      <c r="E125" s="8">
        <v>8062</v>
      </c>
      <c r="F125" s="8">
        <v>5592</v>
      </c>
      <c r="G125" s="8">
        <v>4221</v>
      </c>
      <c r="H125" s="8">
        <v>5.9</v>
      </c>
      <c r="I125" s="8">
        <v>7.11</v>
      </c>
      <c r="J125" s="8">
        <v>0.9</v>
      </c>
      <c r="K125" s="8">
        <v>6.21</v>
      </c>
      <c r="L125" s="8">
        <v>11363</v>
      </c>
      <c r="M125" s="14">
        <v>0.16885838660713853</v>
      </c>
      <c r="N125" s="14">
        <v>0.83114161339286075</v>
      </c>
    </row>
    <row r="126" spans="1:14" x14ac:dyDescent="0.25">
      <c r="A126" s="8">
        <v>34124</v>
      </c>
      <c r="B126" s="8" t="s">
        <v>546</v>
      </c>
      <c r="C126" s="8">
        <v>308</v>
      </c>
      <c r="D126" s="8">
        <v>280</v>
      </c>
      <c r="E126" s="8">
        <v>316</v>
      </c>
      <c r="F126" s="8">
        <v>248</v>
      </c>
      <c r="G126" s="8">
        <v>225</v>
      </c>
      <c r="H126" s="8">
        <v>-0.4</v>
      </c>
      <c r="I126" s="8">
        <v>0.06</v>
      </c>
      <c r="J126" s="8">
        <v>-0.19</v>
      </c>
      <c r="K126" s="8">
        <v>0.25</v>
      </c>
      <c r="L126" s="8">
        <v>317</v>
      </c>
      <c r="M126" s="14">
        <v>0.22222222222222268</v>
      </c>
      <c r="N126" s="14">
        <v>0.77777777777778012</v>
      </c>
    </row>
    <row r="127" spans="1:14" x14ac:dyDescent="0.25">
      <c r="A127" s="8">
        <v>34125</v>
      </c>
      <c r="B127" s="8" t="s">
        <v>548</v>
      </c>
      <c r="C127" s="8">
        <v>111</v>
      </c>
      <c r="D127" s="8">
        <v>120</v>
      </c>
      <c r="E127" s="8">
        <v>110</v>
      </c>
      <c r="F127" s="8">
        <v>111</v>
      </c>
      <c r="G127" s="8">
        <v>71</v>
      </c>
      <c r="H127" s="8">
        <v>0.2</v>
      </c>
      <c r="I127" s="8">
        <v>0.18</v>
      </c>
      <c r="J127" s="8">
        <v>-0.72</v>
      </c>
      <c r="K127" s="8">
        <v>0.91</v>
      </c>
      <c r="L127" s="8">
        <v>111</v>
      </c>
      <c r="M127" s="14">
        <v>0.2</v>
      </c>
      <c r="N127" s="14">
        <v>0.8</v>
      </c>
    </row>
    <row r="128" spans="1:14" x14ac:dyDescent="0.25">
      <c r="A128" s="8">
        <v>34126</v>
      </c>
      <c r="B128" s="8" t="s">
        <v>550</v>
      </c>
      <c r="C128" s="8">
        <v>2500</v>
      </c>
      <c r="D128" s="8">
        <v>2280</v>
      </c>
      <c r="E128" s="8">
        <v>2586</v>
      </c>
      <c r="F128" s="8">
        <v>2156</v>
      </c>
      <c r="G128" s="8">
        <v>2194</v>
      </c>
      <c r="H128" s="8">
        <v>-0.6</v>
      </c>
      <c r="I128" s="8">
        <v>-0.61</v>
      </c>
      <c r="J128" s="8">
        <v>-1.52</v>
      </c>
      <c r="K128" s="8">
        <v>0.91</v>
      </c>
      <c r="L128" s="8">
        <v>2508</v>
      </c>
      <c r="M128" s="14">
        <v>0.54852433441971649</v>
      </c>
      <c r="N128" s="14">
        <v>0.45147566558028351</v>
      </c>
    </row>
    <row r="129" spans="1:14" x14ac:dyDescent="0.25">
      <c r="A129" s="8">
        <v>34127</v>
      </c>
      <c r="B129" s="8" t="s">
        <v>554</v>
      </c>
      <c r="C129" s="8">
        <v>3099</v>
      </c>
      <c r="D129" s="8">
        <v>2648</v>
      </c>
      <c r="E129" s="8">
        <v>2975</v>
      </c>
      <c r="F129" s="8">
        <v>2491</v>
      </c>
      <c r="G129" s="8">
        <v>2130</v>
      </c>
      <c r="H129" s="8">
        <v>0.7</v>
      </c>
      <c r="I129" s="8">
        <v>0.87</v>
      </c>
      <c r="J129" s="8">
        <v>0.46</v>
      </c>
      <c r="K129" s="8">
        <v>0.41</v>
      </c>
      <c r="L129" s="8">
        <v>3106</v>
      </c>
      <c r="M129" s="14">
        <v>0.18367346938775575</v>
      </c>
      <c r="N129" s="14">
        <v>0.81632653061224614</v>
      </c>
    </row>
    <row r="130" spans="1:14" x14ac:dyDescent="0.25">
      <c r="A130" s="8">
        <v>34128</v>
      </c>
      <c r="B130" s="8" t="s">
        <v>558</v>
      </c>
      <c r="C130" s="8">
        <v>1625</v>
      </c>
      <c r="D130" s="8">
        <v>1398</v>
      </c>
      <c r="E130" s="8">
        <v>1573</v>
      </c>
      <c r="F130" s="8">
        <v>1126</v>
      </c>
      <c r="G130" s="8">
        <v>1028</v>
      </c>
      <c r="H130" s="8">
        <v>0.5</v>
      </c>
      <c r="I130" s="8">
        <v>0.7</v>
      </c>
      <c r="J130" s="8">
        <v>-0.21</v>
      </c>
      <c r="K130" s="8">
        <v>0.92</v>
      </c>
      <c r="L130" s="8">
        <v>1629</v>
      </c>
      <c r="M130" s="14">
        <v>0.14154048313843026</v>
      </c>
      <c r="N130" s="14">
        <v>0.85845951686156996</v>
      </c>
    </row>
    <row r="131" spans="1:14" x14ac:dyDescent="0.25">
      <c r="A131" s="8">
        <v>34129</v>
      </c>
      <c r="B131" s="8" t="s">
        <v>560</v>
      </c>
      <c r="C131" s="8">
        <v>17453</v>
      </c>
      <c r="D131" s="8">
        <v>16319</v>
      </c>
      <c r="E131" s="8">
        <v>15748</v>
      </c>
      <c r="F131" s="8">
        <v>13768</v>
      </c>
      <c r="G131" s="8">
        <v>10203</v>
      </c>
      <c r="H131" s="8">
        <v>1.7</v>
      </c>
      <c r="I131" s="8">
        <v>1.19</v>
      </c>
      <c r="J131" s="8">
        <v>0.23</v>
      </c>
      <c r="K131" s="8">
        <v>0.97</v>
      </c>
      <c r="L131" s="8">
        <v>16710</v>
      </c>
      <c r="M131" s="14">
        <v>0.27929405225740128</v>
      </c>
      <c r="N131" s="14">
        <v>0.72070594774259877</v>
      </c>
    </row>
    <row r="132" spans="1:14" x14ac:dyDescent="0.25">
      <c r="A132" s="8">
        <v>34130</v>
      </c>
      <c r="B132" s="8" t="s">
        <v>564</v>
      </c>
      <c r="C132" s="8">
        <v>1770</v>
      </c>
      <c r="D132" s="8">
        <v>1304</v>
      </c>
      <c r="E132" s="8">
        <v>1552</v>
      </c>
      <c r="F132" s="8">
        <v>932</v>
      </c>
      <c r="G132" s="8">
        <v>1009</v>
      </c>
      <c r="H132" s="8">
        <v>2.2000000000000002</v>
      </c>
      <c r="I132" s="8">
        <v>2.2799999999999998</v>
      </c>
      <c r="J132" s="8">
        <v>-0.22</v>
      </c>
      <c r="K132" s="8">
        <v>2.5</v>
      </c>
      <c r="L132" s="8">
        <v>1737</v>
      </c>
      <c r="M132" s="14">
        <v>0.32061068702290074</v>
      </c>
      <c r="N132" s="14">
        <v>0.67938931297709926</v>
      </c>
    </row>
    <row r="133" spans="1:14" x14ac:dyDescent="0.25">
      <c r="A133" s="8">
        <v>34131</v>
      </c>
      <c r="B133" s="8" t="s">
        <v>566</v>
      </c>
      <c r="C133" s="8">
        <v>638</v>
      </c>
      <c r="D133" s="8">
        <v>564</v>
      </c>
      <c r="E133" s="8">
        <v>583</v>
      </c>
      <c r="F133" s="8">
        <v>426</v>
      </c>
      <c r="G133" s="8">
        <v>224</v>
      </c>
      <c r="H133" s="8">
        <v>1.5</v>
      </c>
      <c r="I133" s="8">
        <v>0.98</v>
      </c>
      <c r="J133" s="8">
        <v>0.54</v>
      </c>
      <c r="K133" s="8">
        <v>0.44</v>
      </c>
      <c r="L133" s="8">
        <v>612</v>
      </c>
      <c r="M133" s="14">
        <v>0.28679469869515928</v>
      </c>
      <c r="N133" s="14">
        <v>0.71320530130484172</v>
      </c>
    </row>
    <row r="134" spans="1:14" x14ac:dyDescent="0.25">
      <c r="A134" s="8">
        <v>34132</v>
      </c>
      <c r="B134" s="8" t="s">
        <v>568</v>
      </c>
      <c r="C134" s="8">
        <v>205</v>
      </c>
      <c r="D134" s="8">
        <v>201</v>
      </c>
      <c r="E134" s="8">
        <v>197</v>
      </c>
      <c r="F134" s="8">
        <v>172</v>
      </c>
      <c r="G134" s="8">
        <v>149</v>
      </c>
      <c r="H134" s="8">
        <v>0.7</v>
      </c>
      <c r="I134" s="8">
        <v>0.9</v>
      </c>
      <c r="J134" s="8">
        <v>-0.2</v>
      </c>
      <c r="K134" s="8">
        <v>1.1000000000000001</v>
      </c>
      <c r="L134" s="8">
        <v>206</v>
      </c>
      <c r="M134" s="14">
        <v>0.14285714285714285</v>
      </c>
      <c r="N134" s="14">
        <v>0.8571428571428571</v>
      </c>
    </row>
    <row r="135" spans="1:14" x14ac:dyDescent="0.25">
      <c r="A135" s="8">
        <v>34133</v>
      </c>
      <c r="B135" s="8" t="s">
        <v>570</v>
      </c>
      <c r="C135" s="8">
        <v>57</v>
      </c>
      <c r="D135" s="8">
        <v>50</v>
      </c>
      <c r="E135" s="8">
        <v>61</v>
      </c>
      <c r="F135" s="8">
        <v>37</v>
      </c>
      <c r="G135" s="8">
        <v>34</v>
      </c>
      <c r="H135" s="8">
        <v>-1.1000000000000001</v>
      </c>
      <c r="I135" s="8">
        <v>-0.66</v>
      </c>
      <c r="J135" s="8">
        <v>0.33</v>
      </c>
      <c r="K135" s="8">
        <v>-1</v>
      </c>
      <c r="L135" s="8">
        <v>59</v>
      </c>
      <c r="M135" s="14">
        <v>0</v>
      </c>
      <c r="N135" s="14">
        <v>1</v>
      </c>
    </row>
    <row r="136" spans="1:14" x14ac:dyDescent="0.25">
      <c r="A136" s="8">
        <v>34134</v>
      </c>
      <c r="B136" s="8" t="s">
        <v>572</v>
      </c>
      <c r="C136" s="8">
        <v>3328</v>
      </c>
      <c r="D136" s="8">
        <v>2715</v>
      </c>
      <c r="E136" s="8">
        <v>2795</v>
      </c>
      <c r="F136" s="8">
        <v>2603</v>
      </c>
      <c r="G136" s="8">
        <v>2090</v>
      </c>
      <c r="H136" s="8">
        <v>3</v>
      </c>
      <c r="I136" s="8">
        <v>3.26</v>
      </c>
      <c r="J136" s="8">
        <v>0.47</v>
      </c>
      <c r="K136" s="8">
        <v>2.8</v>
      </c>
      <c r="L136" s="8">
        <v>3282</v>
      </c>
      <c r="M136" s="14">
        <v>0.14385964912280688</v>
      </c>
      <c r="N136" s="14">
        <v>0.85614035087719376</v>
      </c>
    </row>
    <row r="137" spans="1:14" x14ac:dyDescent="0.25">
      <c r="A137" s="8">
        <v>34135</v>
      </c>
      <c r="B137" s="8" t="s">
        <v>576</v>
      </c>
      <c r="C137" s="8">
        <v>3299</v>
      </c>
      <c r="D137" s="8">
        <v>3089</v>
      </c>
      <c r="E137" s="8">
        <v>3175</v>
      </c>
      <c r="F137" s="8">
        <v>2568</v>
      </c>
      <c r="G137" s="8">
        <v>2360</v>
      </c>
      <c r="H137" s="8">
        <v>0.6</v>
      </c>
      <c r="I137" s="8">
        <v>0.65</v>
      </c>
      <c r="J137" s="8">
        <v>0.01</v>
      </c>
      <c r="K137" s="8">
        <v>0.64</v>
      </c>
      <c r="L137" s="8">
        <v>3279</v>
      </c>
      <c r="M137" s="14">
        <v>0.2091610174810293</v>
      </c>
      <c r="N137" s="14">
        <v>0.79083898251897</v>
      </c>
    </row>
    <row r="138" spans="1:14" x14ac:dyDescent="0.25">
      <c r="A138" s="8">
        <v>34136</v>
      </c>
      <c r="B138" s="8" t="s">
        <v>582</v>
      </c>
      <c r="C138" s="8">
        <v>1567</v>
      </c>
      <c r="D138" s="8">
        <v>1317</v>
      </c>
      <c r="E138" s="8">
        <v>1527</v>
      </c>
      <c r="F138" s="8">
        <v>1013</v>
      </c>
      <c r="G138" s="8">
        <v>977</v>
      </c>
      <c r="H138" s="8">
        <v>0.4</v>
      </c>
      <c r="I138" s="8">
        <v>0.38</v>
      </c>
      <c r="J138" s="8">
        <v>0.1</v>
      </c>
      <c r="K138" s="8">
        <v>0.27</v>
      </c>
      <c r="L138" s="8">
        <v>1556</v>
      </c>
      <c r="M138" s="14">
        <v>0.29763462023085591</v>
      </c>
      <c r="N138" s="14">
        <v>0.70236537976914415</v>
      </c>
    </row>
    <row r="139" spans="1:14" x14ac:dyDescent="0.25">
      <c r="A139" s="8">
        <v>34137</v>
      </c>
      <c r="B139" s="8" t="s">
        <v>585</v>
      </c>
      <c r="C139" s="8">
        <v>148</v>
      </c>
      <c r="D139" s="8">
        <v>126</v>
      </c>
      <c r="E139" s="8">
        <v>151</v>
      </c>
      <c r="F139" s="8">
        <v>110</v>
      </c>
      <c r="G139" s="8">
        <v>95</v>
      </c>
      <c r="H139" s="8">
        <v>-0.3</v>
      </c>
      <c r="I139" s="8">
        <v>-0.54</v>
      </c>
      <c r="J139" s="8">
        <v>-0.4</v>
      </c>
      <c r="K139" s="8">
        <v>-0.13</v>
      </c>
      <c r="L139" s="8">
        <v>147</v>
      </c>
      <c r="M139" s="14">
        <v>0.25</v>
      </c>
      <c r="N139" s="14">
        <v>0.75</v>
      </c>
    </row>
    <row r="140" spans="1:14" x14ac:dyDescent="0.25">
      <c r="A140" s="8">
        <v>34138</v>
      </c>
      <c r="B140" s="8" t="s">
        <v>587</v>
      </c>
      <c r="C140" s="8">
        <v>333</v>
      </c>
      <c r="D140" s="8">
        <v>266</v>
      </c>
      <c r="E140" s="8">
        <v>291</v>
      </c>
      <c r="F140" s="8">
        <v>184</v>
      </c>
      <c r="G140" s="8">
        <v>166</v>
      </c>
      <c r="H140" s="8">
        <v>2.2999999999999998</v>
      </c>
      <c r="I140" s="8">
        <v>2.5499999999999998</v>
      </c>
      <c r="J140" s="8">
        <v>-0.33</v>
      </c>
      <c r="K140" s="8">
        <v>2.87</v>
      </c>
      <c r="L140" s="8">
        <v>330</v>
      </c>
      <c r="M140" s="14">
        <v>0.17391304347826056</v>
      </c>
      <c r="N140" s="14">
        <v>0.82608695652173592</v>
      </c>
    </row>
    <row r="141" spans="1:14" x14ac:dyDescent="0.25">
      <c r="A141" s="8">
        <v>34139</v>
      </c>
      <c r="B141" s="8" t="s">
        <v>589</v>
      </c>
      <c r="C141" s="8">
        <v>1385</v>
      </c>
      <c r="D141" s="8">
        <v>1193</v>
      </c>
      <c r="E141" s="8">
        <v>1429</v>
      </c>
      <c r="F141" s="8">
        <v>927</v>
      </c>
      <c r="G141" s="8">
        <v>964</v>
      </c>
      <c r="H141" s="8">
        <v>-0.5</v>
      </c>
      <c r="I141" s="8">
        <v>-0.54</v>
      </c>
      <c r="J141" s="8">
        <v>-0.28000000000000003</v>
      </c>
      <c r="K141" s="8">
        <v>-0.25</v>
      </c>
      <c r="L141" s="8">
        <v>1391</v>
      </c>
      <c r="M141" s="14">
        <v>0.14166666666666655</v>
      </c>
      <c r="N141" s="14">
        <v>0.85833333333333195</v>
      </c>
    </row>
    <row r="142" spans="1:14" x14ac:dyDescent="0.25">
      <c r="A142" s="8">
        <v>34140</v>
      </c>
      <c r="B142" s="8" t="s">
        <v>592</v>
      </c>
      <c r="C142" s="8">
        <v>3218</v>
      </c>
      <c r="D142" s="8">
        <v>2917</v>
      </c>
      <c r="E142" s="8">
        <v>2922</v>
      </c>
      <c r="F142" s="8">
        <v>2839</v>
      </c>
      <c r="G142" s="8">
        <v>2543</v>
      </c>
      <c r="H142" s="8">
        <v>1.6</v>
      </c>
      <c r="I142" s="8">
        <v>1.89</v>
      </c>
      <c r="J142" s="8">
        <v>0.14000000000000001</v>
      </c>
      <c r="K142" s="8">
        <v>1.75</v>
      </c>
      <c r="L142" s="8">
        <v>3209</v>
      </c>
      <c r="M142" s="14">
        <v>0.18491766785245134</v>
      </c>
      <c r="N142" s="14">
        <v>0.81508233214754544</v>
      </c>
    </row>
    <row r="143" spans="1:14" x14ac:dyDescent="0.25">
      <c r="A143" s="8">
        <v>34141</v>
      </c>
      <c r="B143" s="8" t="s">
        <v>595</v>
      </c>
      <c r="C143" s="8">
        <v>521</v>
      </c>
      <c r="D143" s="8">
        <v>549</v>
      </c>
      <c r="E143" s="8">
        <v>552</v>
      </c>
      <c r="F143" s="8">
        <v>588</v>
      </c>
      <c r="G143" s="8">
        <v>506</v>
      </c>
      <c r="H143" s="8">
        <v>-1</v>
      </c>
      <c r="I143" s="8">
        <v>-1.1499999999999999</v>
      </c>
      <c r="J143" s="8">
        <v>-0.04</v>
      </c>
      <c r="K143" s="8">
        <v>-1.1100000000000001</v>
      </c>
      <c r="L143" s="8">
        <v>521</v>
      </c>
      <c r="M143" s="14">
        <v>0.38461538461538464</v>
      </c>
      <c r="N143" s="14">
        <v>0.61538461538461542</v>
      </c>
    </row>
    <row r="144" spans="1:14" x14ac:dyDescent="0.25">
      <c r="A144" s="8">
        <v>34142</v>
      </c>
      <c r="B144" s="8" t="s">
        <v>451</v>
      </c>
      <c r="C144" s="8">
        <v>7477</v>
      </c>
      <c r="D144" s="8">
        <v>7345</v>
      </c>
      <c r="E144" s="8">
        <v>7467</v>
      </c>
      <c r="F144" s="8">
        <v>6900</v>
      </c>
      <c r="G144" s="8">
        <v>7602</v>
      </c>
      <c r="H144" s="8">
        <v>0</v>
      </c>
      <c r="I144" s="8">
        <v>-0.02</v>
      </c>
      <c r="J144" s="8">
        <v>-0.5</v>
      </c>
      <c r="K144" s="8">
        <v>0.48</v>
      </c>
      <c r="L144" s="8">
        <v>7459</v>
      </c>
      <c r="M144" s="14">
        <v>0.64338373363426871</v>
      </c>
      <c r="N144" s="14">
        <v>0.35661626636573263</v>
      </c>
    </row>
    <row r="145" spans="1:14" x14ac:dyDescent="0.25">
      <c r="A145" s="8">
        <v>34143</v>
      </c>
      <c r="B145" s="8" t="s">
        <v>599</v>
      </c>
      <c r="C145" s="8">
        <v>2191</v>
      </c>
      <c r="D145" s="8">
        <v>2085</v>
      </c>
      <c r="E145" s="8">
        <v>2147</v>
      </c>
      <c r="F145" s="8">
        <v>1483</v>
      </c>
      <c r="G145" s="8">
        <v>1289</v>
      </c>
      <c r="H145" s="8">
        <v>0.3</v>
      </c>
      <c r="I145" s="8">
        <v>0.27</v>
      </c>
      <c r="J145" s="8">
        <v>0.3</v>
      </c>
      <c r="K145" s="8">
        <v>-0.03</v>
      </c>
      <c r="L145" s="8">
        <v>2176</v>
      </c>
      <c r="M145" s="14">
        <v>0.22105263157894717</v>
      </c>
      <c r="N145" s="14">
        <v>0.77894736842105283</v>
      </c>
    </row>
    <row r="146" spans="1:14" x14ac:dyDescent="0.25">
      <c r="A146" s="8">
        <v>34144</v>
      </c>
      <c r="B146" s="8" t="s">
        <v>603</v>
      </c>
      <c r="C146" s="8">
        <v>661</v>
      </c>
      <c r="D146" s="8">
        <v>650</v>
      </c>
      <c r="E146" s="8">
        <v>652</v>
      </c>
      <c r="F146" s="8">
        <v>638</v>
      </c>
      <c r="G146" s="8">
        <v>591</v>
      </c>
      <c r="H146" s="8">
        <v>0.2</v>
      </c>
      <c r="I146" s="8">
        <v>0.34</v>
      </c>
      <c r="J146" s="8">
        <v>-0.21</v>
      </c>
      <c r="K146" s="8">
        <v>0.55000000000000004</v>
      </c>
      <c r="L146" s="8">
        <v>663</v>
      </c>
      <c r="M146" s="14">
        <v>0.25694633071008294</v>
      </c>
      <c r="N146" s="14">
        <v>0.74305366928991401</v>
      </c>
    </row>
    <row r="147" spans="1:14" x14ac:dyDescent="0.25">
      <c r="A147" s="8">
        <v>34145</v>
      </c>
      <c r="B147" s="8" t="s">
        <v>605</v>
      </c>
      <c r="C147" s="8">
        <v>26385</v>
      </c>
      <c r="D147" s="8">
        <v>24417</v>
      </c>
      <c r="E147" s="8">
        <v>25006</v>
      </c>
      <c r="F147" s="8">
        <v>22352</v>
      </c>
      <c r="G147" s="8">
        <v>18404</v>
      </c>
      <c r="H147" s="8">
        <v>0.9</v>
      </c>
      <c r="I147" s="8">
        <v>0.99</v>
      </c>
      <c r="J147" s="8">
        <v>0.44</v>
      </c>
      <c r="K147" s="8">
        <v>0.55000000000000004</v>
      </c>
      <c r="L147" s="8">
        <v>26273</v>
      </c>
      <c r="M147" s="14">
        <v>0.39690833263888431</v>
      </c>
      <c r="N147" s="14">
        <v>0.60309166736111564</v>
      </c>
    </row>
    <row r="148" spans="1:14" x14ac:dyDescent="0.25">
      <c r="A148" s="8">
        <v>34146</v>
      </c>
      <c r="B148" s="8" t="s">
        <v>609</v>
      </c>
      <c r="C148" s="8">
        <v>4367</v>
      </c>
      <c r="D148" s="8">
        <v>3581</v>
      </c>
      <c r="E148" s="8">
        <v>3769</v>
      </c>
      <c r="F148" s="8">
        <v>3174</v>
      </c>
      <c r="G148" s="8">
        <v>2301</v>
      </c>
      <c r="H148" s="8">
        <v>2.5</v>
      </c>
      <c r="I148" s="8">
        <v>2.11</v>
      </c>
      <c r="J148" s="8">
        <v>0.28999999999999998</v>
      </c>
      <c r="K148" s="8">
        <v>1.82</v>
      </c>
      <c r="L148" s="8">
        <v>4184</v>
      </c>
      <c r="M148" s="14">
        <v>0.24995110746555399</v>
      </c>
      <c r="N148" s="14">
        <v>0.7500488925344494</v>
      </c>
    </row>
    <row r="149" spans="1:14" x14ac:dyDescent="0.25">
      <c r="A149" s="8">
        <v>34147</v>
      </c>
      <c r="B149" s="8" t="s">
        <v>614</v>
      </c>
      <c r="C149" s="8">
        <v>3371</v>
      </c>
      <c r="D149" s="8">
        <v>2692</v>
      </c>
      <c r="E149" s="8">
        <v>3327</v>
      </c>
      <c r="F149" s="8">
        <v>1827</v>
      </c>
      <c r="G149" s="8">
        <v>1699</v>
      </c>
      <c r="H149" s="8">
        <v>0.2</v>
      </c>
      <c r="I149" s="8">
        <v>0.26</v>
      </c>
      <c r="J149" s="8">
        <v>-0.38</v>
      </c>
      <c r="K149" s="8">
        <v>0.64</v>
      </c>
      <c r="L149" s="8">
        <v>3371</v>
      </c>
      <c r="M149" s="14">
        <v>0.3324453844926849</v>
      </c>
      <c r="N149" s="14">
        <v>0.66755461550731443</v>
      </c>
    </row>
    <row r="150" spans="1:14" x14ac:dyDescent="0.25">
      <c r="A150" s="8">
        <v>34148</v>
      </c>
      <c r="B150" s="8" t="s">
        <v>617</v>
      </c>
      <c r="C150" s="8">
        <v>4628</v>
      </c>
      <c r="D150" s="8">
        <v>3448</v>
      </c>
      <c r="E150" s="8">
        <v>4074</v>
      </c>
      <c r="F150" s="8">
        <v>2782</v>
      </c>
      <c r="G150" s="8">
        <v>2336</v>
      </c>
      <c r="H150" s="8">
        <v>2.1</v>
      </c>
      <c r="I150" s="8">
        <v>2.0699999999999998</v>
      </c>
      <c r="J150" s="8">
        <v>0.06</v>
      </c>
      <c r="K150" s="8">
        <v>2.02</v>
      </c>
      <c r="L150" s="8">
        <v>4514</v>
      </c>
      <c r="M150" s="14">
        <v>0.25153812610466264</v>
      </c>
      <c r="N150" s="14">
        <v>0.74846187389533625</v>
      </c>
    </row>
    <row r="151" spans="1:14" x14ac:dyDescent="0.25">
      <c r="A151" s="8">
        <v>34149</v>
      </c>
      <c r="B151" s="8" t="s">
        <v>622</v>
      </c>
      <c r="C151" s="8">
        <v>717</v>
      </c>
      <c r="D151" s="8">
        <v>396</v>
      </c>
      <c r="E151" s="8">
        <v>610</v>
      </c>
      <c r="F151" s="8">
        <v>244</v>
      </c>
      <c r="G151" s="8">
        <v>209</v>
      </c>
      <c r="H151" s="8">
        <v>2.7</v>
      </c>
      <c r="I151" s="8">
        <v>3.08</v>
      </c>
      <c r="J151" s="8">
        <v>0.59</v>
      </c>
      <c r="K151" s="8">
        <v>2.5</v>
      </c>
      <c r="L151" s="8">
        <v>710</v>
      </c>
      <c r="M151" s="14">
        <v>0.11538461538461514</v>
      </c>
      <c r="N151" s="14">
        <v>0.88461538461538247</v>
      </c>
    </row>
    <row r="152" spans="1:14" x14ac:dyDescent="0.25">
      <c r="A152" s="8">
        <v>34150</v>
      </c>
      <c r="B152" s="8" t="s">
        <v>625</v>
      </c>
      <c r="C152" s="8">
        <v>7734</v>
      </c>
      <c r="D152" s="8">
        <v>7738</v>
      </c>
      <c r="E152" s="8">
        <v>7848</v>
      </c>
      <c r="F152" s="8">
        <v>6199</v>
      </c>
      <c r="G152" s="8">
        <v>4950</v>
      </c>
      <c r="H152" s="8">
        <v>-0.2</v>
      </c>
      <c r="I152" s="8">
        <v>-0.16</v>
      </c>
      <c r="J152" s="8">
        <v>-0.55000000000000004</v>
      </c>
      <c r="K152" s="8">
        <v>0.38</v>
      </c>
      <c r="L152" s="8">
        <v>7784</v>
      </c>
      <c r="M152" s="14">
        <v>0.49658314350797267</v>
      </c>
      <c r="N152" s="14">
        <v>0.50341685649202739</v>
      </c>
    </row>
    <row r="153" spans="1:14" x14ac:dyDescent="0.25">
      <c r="A153" s="8">
        <v>34151</v>
      </c>
      <c r="B153" s="8" t="s">
        <v>630</v>
      </c>
      <c r="C153" s="8">
        <v>6407</v>
      </c>
      <c r="D153" s="8">
        <v>6006</v>
      </c>
      <c r="E153" s="8">
        <v>6192</v>
      </c>
      <c r="F153" s="8">
        <v>5334</v>
      </c>
      <c r="G153" s="8">
        <v>4386</v>
      </c>
      <c r="H153" s="8">
        <v>0.6</v>
      </c>
      <c r="I153" s="8">
        <v>0.42</v>
      </c>
      <c r="J153" s="8">
        <v>0.24</v>
      </c>
      <c r="K153" s="8">
        <v>0.18</v>
      </c>
      <c r="L153" s="8">
        <v>6322</v>
      </c>
      <c r="M153" s="14">
        <v>0.24861148619236334</v>
      </c>
      <c r="N153" s="14">
        <v>0.75138851380763871</v>
      </c>
    </row>
    <row r="154" spans="1:14" x14ac:dyDescent="0.25">
      <c r="A154" s="8">
        <v>34152</v>
      </c>
      <c r="B154" s="8" t="s">
        <v>636</v>
      </c>
      <c r="C154" s="8">
        <v>672</v>
      </c>
      <c r="D154" s="8">
        <v>381</v>
      </c>
      <c r="E154" s="8">
        <v>580</v>
      </c>
      <c r="F154" s="8">
        <v>275</v>
      </c>
      <c r="G154" s="8">
        <v>204</v>
      </c>
      <c r="H154" s="8">
        <v>2.5</v>
      </c>
      <c r="I154" s="8">
        <v>2.96</v>
      </c>
      <c r="J154" s="8">
        <v>0.68</v>
      </c>
      <c r="K154" s="8">
        <v>2.2799999999999998</v>
      </c>
      <c r="L154" s="8">
        <v>671</v>
      </c>
      <c r="M154" s="14">
        <v>0.20289855072463767</v>
      </c>
      <c r="N154" s="14">
        <v>0.79710144927536331</v>
      </c>
    </row>
    <row r="155" spans="1:14" x14ac:dyDescent="0.25">
      <c r="A155" s="8">
        <v>34153</v>
      </c>
      <c r="B155" s="8" t="s">
        <v>638</v>
      </c>
      <c r="C155" s="8">
        <v>2005</v>
      </c>
      <c r="D155" s="8">
        <v>1537</v>
      </c>
      <c r="E155" s="8">
        <v>1943</v>
      </c>
      <c r="F155" s="8">
        <v>1429</v>
      </c>
      <c r="G155" s="8">
        <v>1150</v>
      </c>
      <c r="H155" s="8">
        <v>0.5</v>
      </c>
      <c r="I155" s="8">
        <v>0.6</v>
      </c>
      <c r="J155" s="8">
        <v>-7.0000000000000007E-2</v>
      </c>
      <c r="K155" s="8">
        <v>0.67</v>
      </c>
      <c r="L155" s="8">
        <v>2002</v>
      </c>
      <c r="M155" s="14">
        <v>0.16191803995549528</v>
      </c>
      <c r="N155" s="14">
        <v>0.83808196004450464</v>
      </c>
    </row>
    <row r="156" spans="1:14" x14ac:dyDescent="0.25">
      <c r="A156" s="8">
        <v>34154</v>
      </c>
      <c r="B156" s="8" t="s">
        <v>640</v>
      </c>
      <c r="C156" s="8">
        <v>16705</v>
      </c>
      <c r="D156" s="8">
        <v>15833</v>
      </c>
      <c r="E156" s="8">
        <v>16659</v>
      </c>
      <c r="F156" s="8">
        <v>14847</v>
      </c>
      <c r="G156" s="8">
        <v>11487</v>
      </c>
      <c r="H156" s="8">
        <v>0</v>
      </c>
      <c r="I156" s="8">
        <v>0.09</v>
      </c>
      <c r="J156" s="8">
        <v>0.19</v>
      </c>
      <c r="K156" s="8">
        <v>-0.09</v>
      </c>
      <c r="L156" s="8">
        <v>16735</v>
      </c>
      <c r="M156" s="14">
        <v>0.30350599714908361</v>
      </c>
      <c r="N156" s="14">
        <v>0.69649400285091634</v>
      </c>
    </row>
    <row r="157" spans="1:14" x14ac:dyDescent="0.25">
      <c r="A157" s="8">
        <v>34155</v>
      </c>
      <c r="B157" s="8" t="s">
        <v>643</v>
      </c>
      <c r="C157" s="8">
        <v>2260</v>
      </c>
      <c r="D157" s="8">
        <v>1776</v>
      </c>
      <c r="E157" s="8">
        <v>1991</v>
      </c>
      <c r="F157" s="8">
        <v>1430</v>
      </c>
      <c r="G157" s="8">
        <v>1412</v>
      </c>
      <c r="H157" s="8">
        <v>2.1</v>
      </c>
      <c r="I157" s="8">
        <v>1.8</v>
      </c>
      <c r="J157" s="8">
        <v>0.05</v>
      </c>
      <c r="K157" s="8">
        <v>1.75</v>
      </c>
      <c r="L157" s="8">
        <v>2177</v>
      </c>
      <c r="M157" s="14">
        <v>0.1979695431472078</v>
      </c>
      <c r="N157" s="14">
        <v>0.80203045685279228</v>
      </c>
    </row>
    <row r="158" spans="1:14" x14ac:dyDescent="0.25">
      <c r="A158" s="8">
        <v>34156</v>
      </c>
      <c r="B158" s="8" t="s">
        <v>646</v>
      </c>
      <c r="C158" s="8">
        <v>44</v>
      </c>
      <c r="D158" s="8">
        <v>47</v>
      </c>
      <c r="E158" s="8">
        <v>47</v>
      </c>
      <c r="F158" s="8">
        <v>26</v>
      </c>
      <c r="G158" s="8">
        <v>29</v>
      </c>
      <c r="H158" s="8">
        <v>-1.1000000000000001</v>
      </c>
      <c r="I158" s="8">
        <v>-1.31</v>
      </c>
      <c r="J158" s="8">
        <v>-0.44</v>
      </c>
      <c r="K158" s="8">
        <v>-0.87</v>
      </c>
      <c r="L158" s="8">
        <v>44</v>
      </c>
      <c r="M158" s="14">
        <v>0</v>
      </c>
      <c r="N158" s="14">
        <v>1</v>
      </c>
    </row>
    <row r="159" spans="1:14" x14ac:dyDescent="0.25">
      <c r="A159" s="8">
        <v>34157</v>
      </c>
      <c r="B159" s="8" t="s">
        <v>648</v>
      </c>
      <c r="C159" s="8">
        <v>12307</v>
      </c>
      <c r="D159" s="8">
        <v>10507</v>
      </c>
      <c r="E159" s="8">
        <v>10642</v>
      </c>
      <c r="F159" s="8">
        <v>7630</v>
      </c>
      <c r="G159" s="8">
        <v>6502</v>
      </c>
      <c r="H159" s="8">
        <v>2.5</v>
      </c>
      <c r="I159" s="8">
        <v>2.4500000000000002</v>
      </c>
      <c r="J159" s="8">
        <v>-0.28999999999999998</v>
      </c>
      <c r="K159" s="8">
        <v>2.74</v>
      </c>
      <c r="L159" s="8">
        <v>12012</v>
      </c>
      <c r="M159" s="14">
        <v>0.41545166789653015</v>
      </c>
      <c r="N159" s="14">
        <v>0.58454833210346979</v>
      </c>
    </row>
    <row r="160" spans="1:14" x14ac:dyDescent="0.25">
      <c r="A160" s="8">
        <v>34158</v>
      </c>
      <c r="B160" s="8" t="s">
        <v>653</v>
      </c>
      <c r="C160" s="8">
        <v>103</v>
      </c>
      <c r="D160" s="8">
        <v>122</v>
      </c>
      <c r="E160" s="8">
        <v>132</v>
      </c>
      <c r="F160" s="8">
        <v>111</v>
      </c>
      <c r="G160" s="8">
        <v>104</v>
      </c>
      <c r="H160" s="8">
        <v>-4.0999999999999996</v>
      </c>
      <c r="I160" s="8">
        <v>-3.23</v>
      </c>
      <c r="J160" s="8">
        <v>-0.97</v>
      </c>
      <c r="K160" s="8">
        <v>-2.2599999999999998</v>
      </c>
      <c r="L160" s="8">
        <v>112</v>
      </c>
      <c r="M160" s="14">
        <v>0.83333333333333337</v>
      </c>
      <c r="N160" s="14">
        <v>0.16666666666666666</v>
      </c>
    </row>
    <row r="161" spans="1:14" x14ac:dyDescent="0.25">
      <c r="A161" s="8">
        <v>34159</v>
      </c>
      <c r="B161" s="8" t="s">
        <v>655</v>
      </c>
      <c r="C161" s="8">
        <v>3310</v>
      </c>
      <c r="D161" s="8">
        <v>3273</v>
      </c>
      <c r="E161" s="8">
        <v>3289</v>
      </c>
      <c r="F161" s="8">
        <v>3049</v>
      </c>
      <c r="G161" s="8">
        <v>2355</v>
      </c>
      <c r="H161" s="8">
        <v>0.1</v>
      </c>
      <c r="I161" s="8">
        <v>-0.04</v>
      </c>
      <c r="J161" s="8">
        <v>-0.06</v>
      </c>
      <c r="K161" s="8">
        <v>0.02</v>
      </c>
      <c r="L161" s="8">
        <v>3282</v>
      </c>
      <c r="M161" s="14">
        <v>0.16210359469187241</v>
      </c>
      <c r="N161" s="14">
        <v>0.83789640530812393</v>
      </c>
    </row>
    <row r="162" spans="1:14" x14ac:dyDescent="0.25">
      <c r="A162" s="8">
        <v>34160</v>
      </c>
      <c r="B162" s="8" t="s">
        <v>659</v>
      </c>
      <c r="C162" s="8">
        <v>627</v>
      </c>
      <c r="D162" s="8">
        <v>567</v>
      </c>
      <c r="E162" s="8">
        <v>580</v>
      </c>
      <c r="F162" s="8">
        <v>507</v>
      </c>
      <c r="G162" s="8">
        <v>519</v>
      </c>
      <c r="H162" s="8">
        <v>1.3</v>
      </c>
      <c r="I162" s="8">
        <v>0.85</v>
      </c>
      <c r="J162" s="8">
        <v>-0.17</v>
      </c>
      <c r="K162" s="8">
        <v>1.02</v>
      </c>
      <c r="L162" s="8">
        <v>605</v>
      </c>
      <c r="M162" s="14">
        <v>0.3777777777777771</v>
      </c>
      <c r="N162" s="14">
        <v>0.62222222222222057</v>
      </c>
    </row>
    <row r="163" spans="1:14" x14ac:dyDescent="0.25">
      <c r="A163" s="8">
        <v>34161</v>
      </c>
      <c r="B163" s="8" t="s">
        <v>661</v>
      </c>
      <c r="C163" s="8">
        <v>3960</v>
      </c>
      <c r="D163" s="8">
        <v>3869</v>
      </c>
      <c r="E163" s="8">
        <v>4034</v>
      </c>
      <c r="F163" s="8">
        <v>2533</v>
      </c>
      <c r="G163" s="8">
        <v>2070</v>
      </c>
      <c r="H163" s="8">
        <v>-0.3</v>
      </c>
      <c r="I163" s="8">
        <v>-0.48</v>
      </c>
      <c r="J163" s="8">
        <v>7.0000000000000007E-2</v>
      </c>
      <c r="K163" s="8">
        <v>-0.54</v>
      </c>
      <c r="L163" s="8">
        <v>3939</v>
      </c>
      <c r="M163" s="14">
        <v>0.21498524351978612</v>
      </c>
      <c r="N163" s="14">
        <v>0.78501475648021324</v>
      </c>
    </row>
    <row r="164" spans="1:14" x14ac:dyDescent="0.25">
      <c r="A164" s="8">
        <v>34162</v>
      </c>
      <c r="B164" s="8" t="s">
        <v>665</v>
      </c>
      <c r="C164" s="8">
        <v>4324</v>
      </c>
      <c r="D164" s="8">
        <v>3570</v>
      </c>
      <c r="E164" s="8">
        <v>3907</v>
      </c>
      <c r="F164" s="8">
        <v>2981</v>
      </c>
      <c r="G164" s="8">
        <v>2953</v>
      </c>
      <c r="H164" s="8">
        <v>1.7</v>
      </c>
      <c r="I164" s="8">
        <v>2.08</v>
      </c>
      <c r="J164" s="8">
        <v>7.0000000000000007E-2</v>
      </c>
      <c r="K164" s="8">
        <v>2</v>
      </c>
      <c r="L164" s="8">
        <v>4330</v>
      </c>
      <c r="M164" s="14">
        <v>0.32871972318339132</v>
      </c>
      <c r="N164" s="14">
        <v>0.67128027681661007</v>
      </c>
    </row>
    <row r="165" spans="1:14" x14ac:dyDescent="0.25">
      <c r="A165" s="8">
        <v>34163</v>
      </c>
      <c r="B165" s="8" t="s">
        <v>670</v>
      </c>
      <c r="C165" s="8">
        <v>4052</v>
      </c>
      <c r="D165" s="8">
        <v>2468</v>
      </c>
      <c r="E165" s="8">
        <v>2586</v>
      </c>
      <c r="F165" s="8">
        <v>2350</v>
      </c>
      <c r="G165" s="8">
        <v>1689</v>
      </c>
      <c r="H165" s="8">
        <v>7.8</v>
      </c>
      <c r="I165" s="8">
        <v>8.59</v>
      </c>
      <c r="J165" s="8">
        <v>1.28</v>
      </c>
      <c r="K165" s="8">
        <v>7.3</v>
      </c>
      <c r="L165" s="8">
        <v>3904</v>
      </c>
      <c r="M165" s="14">
        <v>0.18244407745786864</v>
      </c>
      <c r="N165" s="14">
        <v>0.8175559225421285</v>
      </c>
    </row>
    <row r="166" spans="1:14" x14ac:dyDescent="0.25">
      <c r="A166" s="8">
        <v>34164</v>
      </c>
      <c r="B166" s="8" t="s">
        <v>674</v>
      </c>
      <c r="C166" s="8">
        <v>1028</v>
      </c>
      <c r="D166" s="8">
        <v>857</v>
      </c>
      <c r="E166" s="8">
        <v>966</v>
      </c>
      <c r="F166" s="8">
        <v>616</v>
      </c>
      <c r="G166" s="8">
        <v>545</v>
      </c>
      <c r="H166" s="8">
        <v>1</v>
      </c>
      <c r="I166" s="8">
        <v>0.83</v>
      </c>
      <c r="J166" s="8">
        <v>0.71</v>
      </c>
      <c r="K166" s="8">
        <v>0.12</v>
      </c>
      <c r="L166" s="8">
        <v>1007</v>
      </c>
      <c r="M166" s="14">
        <v>0.14267386961403911</v>
      </c>
      <c r="N166" s="14">
        <v>0.85732613038596106</v>
      </c>
    </row>
    <row r="167" spans="1:14" x14ac:dyDescent="0.25">
      <c r="A167" s="8">
        <v>34165</v>
      </c>
      <c r="B167" s="8" t="s">
        <v>676</v>
      </c>
      <c r="C167" s="8">
        <v>2934</v>
      </c>
      <c r="D167" s="8">
        <v>2846</v>
      </c>
      <c r="E167" s="8">
        <v>2937</v>
      </c>
      <c r="F167" s="8">
        <v>2214</v>
      </c>
      <c r="G167" s="8">
        <v>2062</v>
      </c>
      <c r="H167" s="8">
        <v>0</v>
      </c>
      <c r="I167" s="8">
        <v>-0.06</v>
      </c>
      <c r="J167" s="8">
        <v>0.42</v>
      </c>
      <c r="K167" s="8">
        <v>-0.48</v>
      </c>
      <c r="L167" s="8">
        <v>2928</v>
      </c>
      <c r="M167" s="14">
        <v>0.17813765182186234</v>
      </c>
      <c r="N167" s="14">
        <v>0.82186234817813764</v>
      </c>
    </row>
    <row r="168" spans="1:14" x14ac:dyDescent="0.25">
      <c r="A168" s="8">
        <v>34166</v>
      </c>
      <c r="B168" s="8" t="s">
        <v>679</v>
      </c>
      <c r="C168" s="8">
        <v>2865</v>
      </c>
      <c r="D168" s="8">
        <v>2530</v>
      </c>
      <c r="E168" s="8">
        <v>2802</v>
      </c>
      <c r="F168" s="8">
        <v>2136</v>
      </c>
      <c r="G168" s="8">
        <v>1857</v>
      </c>
      <c r="H168" s="8">
        <v>0.4</v>
      </c>
      <c r="I168" s="8">
        <v>0.43</v>
      </c>
      <c r="J168" s="8">
        <v>-0.27</v>
      </c>
      <c r="K168" s="8">
        <v>0.7</v>
      </c>
      <c r="L168" s="8">
        <v>2863</v>
      </c>
      <c r="M168" s="14">
        <v>0.30526315789473685</v>
      </c>
      <c r="N168" s="14">
        <v>0.69473684210526321</v>
      </c>
    </row>
    <row r="169" spans="1:14" x14ac:dyDescent="0.25">
      <c r="A169" s="8">
        <v>34167</v>
      </c>
      <c r="B169" s="8" t="s">
        <v>682</v>
      </c>
      <c r="C169" s="8">
        <v>254</v>
      </c>
      <c r="D169" s="8">
        <v>230</v>
      </c>
      <c r="E169" s="8">
        <v>246</v>
      </c>
      <c r="F169" s="8">
        <v>168</v>
      </c>
      <c r="G169" s="8">
        <v>134</v>
      </c>
      <c r="H169" s="8">
        <v>0.5</v>
      </c>
      <c r="I169" s="8">
        <v>0.56000000000000005</v>
      </c>
      <c r="J169" s="8">
        <v>0.16</v>
      </c>
      <c r="K169" s="8">
        <v>0.4</v>
      </c>
      <c r="L169" s="8">
        <v>253</v>
      </c>
      <c r="M169" s="14">
        <v>0.15000000000000041</v>
      </c>
      <c r="N169" s="14">
        <v>0.84999999999999953</v>
      </c>
    </row>
    <row r="170" spans="1:14" x14ac:dyDescent="0.25">
      <c r="A170" s="8">
        <v>34168</v>
      </c>
      <c r="B170" s="8" t="s">
        <v>684</v>
      </c>
      <c r="C170" s="8">
        <v>74</v>
      </c>
      <c r="D170" s="8">
        <v>60</v>
      </c>
      <c r="E170" s="8">
        <v>64</v>
      </c>
      <c r="F170" s="8">
        <v>47</v>
      </c>
      <c r="G170" s="8">
        <v>47</v>
      </c>
      <c r="H170" s="8">
        <v>2.4</v>
      </c>
      <c r="I170" s="8">
        <v>2.67</v>
      </c>
      <c r="J170" s="8">
        <v>-0.59</v>
      </c>
      <c r="K170" s="8">
        <v>3.26</v>
      </c>
      <c r="L170" s="8">
        <v>73</v>
      </c>
      <c r="M170" s="14">
        <v>0.66666666666666774</v>
      </c>
      <c r="N170" s="14">
        <v>0.33333333333333232</v>
      </c>
    </row>
    <row r="171" spans="1:14" x14ac:dyDescent="0.25">
      <c r="A171" s="8">
        <v>34169</v>
      </c>
      <c r="B171" s="8" t="s">
        <v>686</v>
      </c>
      <c r="C171" s="8">
        <v>3960</v>
      </c>
      <c r="D171" s="8">
        <v>3408</v>
      </c>
      <c r="E171" s="8">
        <v>3489</v>
      </c>
      <c r="F171" s="8">
        <v>3292</v>
      </c>
      <c r="G171" s="8">
        <v>2670</v>
      </c>
      <c r="H171" s="8">
        <v>2.1</v>
      </c>
      <c r="I171" s="8">
        <v>1.94</v>
      </c>
      <c r="J171" s="8">
        <v>-0.42</v>
      </c>
      <c r="K171" s="8">
        <v>2.36</v>
      </c>
      <c r="L171" s="8">
        <v>3840</v>
      </c>
      <c r="M171" s="14">
        <v>0.22222222222222193</v>
      </c>
      <c r="N171" s="14">
        <v>0.77777777777777413</v>
      </c>
    </row>
    <row r="172" spans="1:14" x14ac:dyDescent="0.25">
      <c r="A172" s="8">
        <v>34170</v>
      </c>
      <c r="B172" s="8" t="s">
        <v>691</v>
      </c>
      <c r="C172" s="8">
        <v>213</v>
      </c>
      <c r="D172" s="8">
        <v>233</v>
      </c>
      <c r="E172" s="8">
        <v>249</v>
      </c>
      <c r="F172" s="8">
        <v>201</v>
      </c>
      <c r="G172" s="8">
        <v>186</v>
      </c>
      <c r="H172" s="8">
        <v>-2.6</v>
      </c>
      <c r="I172" s="8">
        <v>-3.26</v>
      </c>
      <c r="J172" s="8">
        <v>-0.43</v>
      </c>
      <c r="K172" s="8">
        <v>-2.83</v>
      </c>
      <c r="L172" s="8">
        <v>211</v>
      </c>
      <c r="M172" s="14">
        <v>0.36842105263157843</v>
      </c>
      <c r="N172" s="14">
        <v>0.63157894736842046</v>
      </c>
    </row>
    <row r="173" spans="1:14" x14ac:dyDescent="0.25">
      <c r="A173" s="8">
        <v>34171</v>
      </c>
      <c r="B173" s="8" t="s">
        <v>693</v>
      </c>
      <c r="C173" s="8">
        <v>163</v>
      </c>
      <c r="D173" s="8">
        <v>146</v>
      </c>
      <c r="E173" s="8">
        <v>160</v>
      </c>
      <c r="F173" s="8">
        <v>115</v>
      </c>
      <c r="G173" s="8">
        <v>87</v>
      </c>
      <c r="H173" s="8">
        <v>0.3</v>
      </c>
      <c r="I173" s="8">
        <v>0.25</v>
      </c>
      <c r="J173" s="8">
        <v>0</v>
      </c>
      <c r="K173" s="8">
        <v>0.25</v>
      </c>
      <c r="L173" s="8">
        <v>162</v>
      </c>
      <c r="M173" s="14">
        <v>0.1333333333333328</v>
      </c>
      <c r="N173" s="14">
        <v>0.86666666666666725</v>
      </c>
    </row>
    <row r="174" spans="1:14" x14ac:dyDescent="0.25">
      <c r="A174" s="8">
        <v>34172</v>
      </c>
      <c r="B174" s="8" t="s">
        <v>148</v>
      </c>
      <c r="C174" s="8">
        <v>295542</v>
      </c>
      <c r="D174" s="8">
        <v>252998</v>
      </c>
      <c r="E174" s="8">
        <v>272084</v>
      </c>
      <c r="F174" s="8">
        <v>225392</v>
      </c>
      <c r="G174" s="8">
        <v>207996</v>
      </c>
      <c r="H174" s="8">
        <v>1.4</v>
      </c>
      <c r="I174" s="8">
        <v>1.29</v>
      </c>
      <c r="J174" s="8">
        <v>0.78</v>
      </c>
      <c r="K174" s="8">
        <v>0.51</v>
      </c>
      <c r="L174" s="8">
        <v>290053</v>
      </c>
      <c r="M174" s="14">
        <v>0.75401340635343628</v>
      </c>
      <c r="N174" s="14">
        <v>0.24598659364655906</v>
      </c>
    </row>
    <row r="175" spans="1:14" x14ac:dyDescent="0.25">
      <c r="A175" s="8">
        <v>34173</v>
      </c>
      <c r="B175" s="8" t="s">
        <v>704</v>
      </c>
      <c r="C175" s="8">
        <v>1360</v>
      </c>
      <c r="D175" s="8">
        <v>1195</v>
      </c>
      <c r="E175" s="8">
        <v>1298</v>
      </c>
      <c r="F175" s="8">
        <v>1084</v>
      </c>
      <c r="G175" s="8">
        <v>947</v>
      </c>
      <c r="H175" s="8">
        <v>0.8</v>
      </c>
      <c r="I175" s="8">
        <v>0.74</v>
      </c>
      <c r="J175" s="8">
        <v>0.24</v>
      </c>
      <c r="K175" s="8">
        <v>0.5</v>
      </c>
      <c r="L175" s="8">
        <v>1347</v>
      </c>
      <c r="M175" s="14">
        <v>0.23893805309734514</v>
      </c>
      <c r="N175" s="14">
        <v>0.76106194690265483</v>
      </c>
    </row>
    <row r="176" spans="1:14" x14ac:dyDescent="0.25">
      <c r="A176" s="8">
        <v>34174</v>
      </c>
      <c r="B176" s="8" t="s">
        <v>706</v>
      </c>
      <c r="C176" s="8">
        <v>866</v>
      </c>
      <c r="D176" s="8">
        <v>803</v>
      </c>
      <c r="E176" s="8">
        <v>879</v>
      </c>
      <c r="F176" s="8">
        <v>598</v>
      </c>
      <c r="G176" s="8">
        <v>297</v>
      </c>
      <c r="H176" s="8">
        <v>-0.2</v>
      </c>
      <c r="I176" s="8">
        <v>-0.16</v>
      </c>
      <c r="J176" s="8">
        <v>0.84</v>
      </c>
      <c r="K176" s="8">
        <v>-1</v>
      </c>
      <c r="L176" s="8">
        <v>872</v>
      </c>
      <c r="M176" s="14">
        <v>0.17721518987341772</v>
      </c>
      <c r="N176" s="14">
        <v>0.82278481012658189</v>
      </c>
    </row>
    <row r="177" spans="1:14" x14ac:dyDescent="0.25">
      <c r="A177" s="8">
        <v>34175</v>
      </c>
      <c r="B177" s="8" t="s">
        <v>708</v>
      </c>
      <c r="C177" s="8">
        <v>205</v>
      </c>
      <c r="D177" s="8">
        <v>171</v>
      </c>
      <c r="E177" s="8">
        <v>185</v>
      </c>
      <c r="F177" s="8">
        <v>128</v>
      </c>
      <c r="G177" s="8">
        <v>100</v>
      </c>
      <c r="H177" s="8">
        <v>1.7</v>
      </c>
      <c r="I177" s="8">
        <v>1.47</v>
      </c>
      <c r="J177" s="8">
        <v>-0.21</v>
      </c>
      <c r="K177" s="8">
        <v>1.68</v>
      </c>
      <c r="L177" s="8">
        <v>199</v>
      </c>
      <c r="M177" s="14">
        <v>0.35714285714285715</v>
      </c>
      <c r="N177" s="14">
        <v>0.64285714285714279</v>
      </c>
    </row>
    <row r="178" spans="1:14" x14ac:dyDescent="0.25">
      <c r="A178" s="8">
        <v>34176</v>
      </c>
      <c r="B178" s="8" t="s">
        <v>710</v>
      </c>
      <c r="C178" s="8">
        <v>2753</v>
      </c>
      <c r="D178" s="8">
        <v>2506</v>
      </c>
      <c r="E178" s="8">
        <v>2540</v>
      </c>
      <c r="F178" s="8">
        <v>2262</v>
      </c>
      <c r="G178" s="8">
        <v>1845</v>
      </c>
      <c r="H178" s="8">
        <v>1.4</v>
      </c>
      <c r="I178" s="8">
        <v>0.65</v>
      </c>
      <c r="J178" s="8">
        <v>0.44</v>
      </c>
      <c r="K178" s="8">
        <v>0.22</v>
      </c>
      <c r="L178" s="8">
        <v>2624</v>
      </c>
      <c r="M178" s="14">
        <v>0.16141732283464566</v>
      </c>
      <c r="N178" s="14">
        <v>0.83858267716535428</v>
      </c>
    </row>
    <row r="179" spans="1:14" x14ac:dyDescent="0.25">
      <c r="A179" s="8">
        <v>34177</v>
      </c>
      <c r="B179" s="8" t="s">
        <v>714</v>
      </c>
      <c r="C179" s="8">
        <v>324</v>
      </c>
      <c r="D179" s="8">
        <v>282</v>
      </c>
      <c r="E179" s="8">
        <v>290</v>
      </c>
      <c r="F179" s="8">
        <v>233</v>
      </c>
      <c r="G179" s="8">
        <v>200</v>
      </c>
      <c r="H179" s="8">
        <v>1.9</v>
      </c>
      <c r="I179" s="8">
        <v>1.67</v>
      </c>
      <c r="J179" s="8">
        <v>0.47</v>
      </c>
      <c r="K179" s="8">
        <v>1.2</v>
      </c>
      <c r="L179" s="8">
        <v>315</v>
      </c>
      <c r="M179" s="14">
        <v>0.25</v>
      </c>
      <c r="N179" s="14">
        <v>0.75</v>
      </c>
    </row>
    <row r="180" spans="1:14" x14ac:dyDescent="0.25">
      <c r="A180" s="8">
        <v>34178</v>
      </c>
      <c r="B180" s="8" t="s">
        <v>716</v>
      </c>
      <c r="C180" s="8">
        <v>3105</v>
      </c>
      <c r="D180" s="8">
        <v>2693</v>
      </c>
      <c r="E180" s="8">
        <v>2979</v>
      </c>
      <c r="F180" s="8">
        <v>2392</v>
      </c>
      <c r="G180" s="8">
        <v>2264</v>
      </c>
      <c r="H180" s="8">
        <v>0.7</v>
      </c>
      <c r="I180" s="8">
        <v>0.81</v>
      </c>
      <c r="J180" s="8">
        <v>-0.32</v>
      </c>
      <c r="K180" s="8">
        <v>1.1299999999999999</v>
      </c>
      <c r="L180" s="8">
        <v>3102</v>
      </c>
      <c r="M180" s="14">
        <v>0.24583025922206167</v>
      </c>
      <c r="N180" s="14">
        <v>0.75416974077793819</v>
      </c>
    </row>
    <row r="181" spans="1:14" x14ac:dyDescent="0.25">
      <c r="A181" s="8">
        <v>34179</v>
      </c>
      <c r="B181" s="8" t="s">
        <v>720</v>
      </c>
      <c r="C181" s="8">
        <v>1863</v>
      </c>
      <c r="D181" s="8">
        <v>1749</v>
      </c>
      <c r="E181" s="8">
        <v>1888</v>
      </c>
      <c r="F181" s="8">
        <v>1208</v>
      </c>
      <c r="G181" s="8">
        <v>935</v>
      </c>
      <c r="H181" s="8">
        <v>-0.2</v>
      </c>
      <c r="I181" s="8">
        <v>-0.16</v>
      </c>
      <c r="J181" s="8">
        <v>0.18</v>
      </c>
      <c r="K181" s="8">
        <v>-0.34</v>
      </c>
      <c r="L181" s="8">
        <v>1873</v>
      </c>
      <c r="M181" s="14">
        <v>0.21488842344686518</v>
      </c>
      <c r="N181" s="14">
        <v>0.78511157655313479</v>
      </c>
    </row>
    <row r="182" spans="1:14" x14ac:dyDescent="0.25">
      <c r="A182" s="8">
        <v>34180</v>
      </c>
      <c r="B182" s="8" t="s">
        <v>723</v>
      </c>
      <c r="C182" s="8">
        <v>1437</v>
      </c>
      <c r="D182" s="8">
        <v>1142</v>
      </c>
      <c r="E182" s="8">
        <v>1372</v>
      </c>
      <c r="F182" s="8">
        <v>1026</v>
      </c>
      <c r="G182" s="8">
        <v>957</v>
      </c>
      <c r="H182" s="8">
        <v>0.8</v>
      </c>
      <c r="I182" s="8">
        <v>0.66</v>
      </c>
      <c r="J182" s="8">
        <v>0.32</v>
      </c>
      <c r="K182" s="8">
        <v>0.35</v>
      </c>
      <c r="L182" s="8">
        <v>1418</v>
      </c>
      <c r="M182" s="14">
        <v>0.24090550477936495</v>
      </c>
      <c r="N182" s="14">
        <v>0.7590944952206351</v>
      </c>
    </row>
    <row r="183" spans="1:14" x14ac:dyDescent="0.25">
      <c r="A183" s="8">
        <v>34181</v>
      </c>
      <c r="B183" s="8" t="s">
        <v>726</v>
      </c>
      <c r="C183" s="8">
        <v>1039</v>
      </c>
      <c r="D183" s="8">
        <v>907</v>
      </c>
      <c r="E183" s="8">
        <v>1044</v>
      </c>
      <c r="F183" s="8">
        <v>697</v>
      </c>
      <c r="G183" s="8">
        <v>620</v>
      </c>
      <c r="H183" s="8">
        <v>-0.1</v>
      </c>
      <c r="I183" s="8">
        <v>0.06</v>
      </c>
      <c r="J183" s="8">
        <v>-0.06</v>
      </c>
      <c r="K183" s="8">
        <v>0.11</v>
      </c>
      <c r="L183" s="8">
        <v>1047</v>
      </c>
      <c r="M183" s="14">
        <v>0.46774193548387044</v>
      </c>
      <c r="N183" s="14">
        <v>0.53225806451612956</v>
      </c>
    </row>
    <row r="184" spans="1:14" x14ac:dyDescent="0.25">
      <c r="A184" s="8">
        <v>34182</v>
      </c>
      <c r="B184" s="8" t="s">
        <v>728</v>
      </c>
      <c r="C184" s="8">
        <v>1827</v>
      </c>
      <c r="D184" s="8">
        <v>1322</v>
      </c>
      <c r="E184" s="8">
        <v>1753</v>
      </c>
      <c r="F184" s="8">
        <v>960</v>
      </c>
      <c r="G184" s="8">
        <v>753</v>
      </c>
      <c r="H184" s="8">
        <v>0.7</v>
      </c>
      <c r="I184" s="8">
        <v>0.81</v>
      </c>
      <c r="J184" s="8">
        <v>-0.24</v>
      </c>
      <c r="K184" s="8">
        <v>1.04</v>
      </c>
      <c r="L184" s="8">
        <v>1825</v>
      </c>
      <c r="M184" s="14">
        <v>0.22524414666125028</v>
      </c>
      <c r="N184" s="14">
        <v>0.77475585333874963</v>
      </c>
    </row>
    <row r="185" spans="1:14" x14ac:dyDescent="0.25">
      <c r="A185" s="8">
        <v>34183</v>
      </c>
      <c r="B185" s="8" t="s">
        <v>732</v>
      </c>
      <c r="C185" s="8">
        <v>3996</v>
      </c>
      <c r="D185" s="8">
        <v>3410</v>
      </c>
      <c r="E185" s="8">
        <v>3907</v>
      </c>
      <c r="F185" s="8">
        <v>2907</v>
      </c>
      <c r="G185" s="8">
        <v>2835</v>
      </c>
      <c r="H185" s="8">
        <v>0.4</v>
      </c>
      <c r="I185" s="8">
        <v>0.51</v>
      </c>
      <c r="J185" s="8">
        <v>-0.28000000000000003</v>
      </c>
      <c r="K185" s="8">
        <v>0.79</v>
      </c>
      <c r="L185" s="8">
        <v>4007</v>
      </c>
      <c r="M185" s="14">
        <v>0.26424430922716147</v>
      </c>
      <c r="N185" s="14">
        <v>0.73575569077283642</v>
      </c>
    </row>
    <row r="186" spans="1:14" x14ac:dyDescent="0.25">
      <c r="A186" s="8">
        <v>34184</v>
      </c>
      <c r="B186" s="8" t="s">
        <v>735</v>
      </c>
      <c r="C186" s="8">
        <v>677</v>
      </c>
      <c r="D186" s="8">
        <v>567</v>
      </c>
      <c r="E186" s="8">
        <v>636</v>
      </c>
      <c r="F186" s="8">
        <v>525</v>
      </c>
      <c r="G186" s="8">
        <v>459</v>
      </c>
      <c r="H186" s="8">
        <v>1</v>
      </c>
      <c r="I186" s="8">
        <v>1.1399999999999999</v>
      </c>
      <c r="J186" s="8">
        <v>0.28000000000000003</v>
      </c>
      <c r="K186" s="8">
        <v>0.86</v>
      </c>
      <c r="L186" s="8">
        <v>673</v>
      </c>
      <c r="M186" s="14">
        <v>0.30000000000000004</v>
      </c>
      <c r="N186" s="14">
        <v>0.70000000000000084</v>
      </c>
    </row>
    <row r="187" spans="1:14" x14ac:dyDescent="0.25">
      <c r="A187" s="8">
        <v>34185</v>
      </c>
      <c r="B187" s="8" t="s">
        <v>738</v>
      </c>
      <c r="C187" s="8">
        <v>507</v>
      </c>
      <c r="D187" s="8">
        <v>490</v>
      </c>
      <c r="E187" s="8">
        <v>479</v>
      </c>
      <c r="F187" s="8">
        <v>398</v>
      </c>
      <c r="G187" s="8">
        <v>313</v>
      </c>
      <c r="H187" s="8">
        <v>1</v>
      </c>
      <c r="I187" s="8">
        <v>0.57999999999999996</v>
      </c>
      <c r="J187" s="8">
        <v>0.54</v>
      </c>
      <c r="K187" s="8">
        <v>0.04</v>
      </c>
      <c r="L187" s="8">
        <v>493</v>
      </c>
      <c r="M187" s="14">
        <v>0.17073170731707299</v>
      </c>
      <c r="N187" s="14">
        <v>0.82926829268292446</v>
      </c>
    </row>
    <row r="188" spans="1:14" x14ac:dyDescent="0.25">
      <c r="A188" s="8">
        <v>34186</v>
      </c>
      <c r="B188" s="8" t="s">
        <v>740</v>
      </c>
      <c r="C188" s="8">
        <v>522</v>
      </c>
      <c r="D188" s="8">
        <v>427</v>
      </c>
      <c r="E188" s="8">
        <v>476</v>
      </c>
      <c r="F188" s="8">
        <v>397</v>
      </c>
      <c r="G188" s="8">
        <v>350</v>
      </c>
      <c r="H188" s="8">
        <v>1.5</v>
      </c>
      <c r="I188" s="8">
        <v>1.98</v>
      </c>
      <c r="J188" s="8">
        <v>0.24</v>
      </c>
      <c r="K188" s="8">
        <v>1.74</v>
      </c>
      <c r="L188" s="8">
        <v>525</v>
      </c>
      <c r="M188" s="14">
        <v>0.219512195121951</v>
      </c>
      <c r="N188" s="14">
        <v>0.78048780487804559</v>
      </c>
    </row>
    <row r="189" spans="1:14" x14ac:dyDescent="0.25">
      <c r="A189" s="8">
        <v>34187</v>
      </c>
      <c r="B189" s="8" t="s">
        <v>741</v>
      </c>
      <c r="C189" s="8">
        <v>662</v>
      </c>
      <c r="D189" s="8">
        <v>603</v>
      </c>
      <c r="E189" s="8">
        <v>658</v>
      </c>
      <c r="F189" s="8">
        <v>571</v>
      </c>
      <c r="G189" s="8">
        <v>512</v>
      </c>
      <c r="H189" s="8">
        <v>0.1</v>
      </c>
      <c r="I189" s="8">
        <v>0.66</v>
      </c>
      <c r="J189" s="8">
        <v>-0.93</v>
      </c>
      <c r="K189" s="8">
        <v>1.59</v>
      </c>
      <c r="L189" s="8">
        <v>680</v>
      </c>
      <c r="M189" s="14">
        <v>0.41250330349033743</v>
      </c>
      <c r="N189" s="14">
        <v>0.58749669650966252</v>
      </c>
    </row>
    <row r="190" spans="1:14" x14ac:dyDescent="0.25">
      <c r="A190" s="8">
        <v>34188</v>
      </c>
      <c r="B190" s="8" t="s">
        <v>743</v>
      </c>
      <c r="C190" s="8">
        <v>188</v>
      </c>
      <c r="D190" s="8">
        <v>147</v>
      </c>
      <c r="E190" s="8">
        <v>145</v>
      </c>
      <c r="F190" s="8">
        <v>114</v>
      </c>
      <c r="G190" s="8">
        <v>92</v>
      </c>
      <c r="H190" s="8">
        <v>4.4000000000000004</v>
      </c>
      <c r="I190" s="8">
        <v>4.6500000000000004</v>
      </c>
      <c r="J190" s="8">
        <v>-0.25</v>
      </c>
      <c r="K190" s="8">
        <v>4.9000000000000004</v>
      </c>
      <c r="L190" s="8">
        <v>182</v>
      </c>
      <c r="M190" s="14">
        <v>0.25029273083954773</v>
      </c>
      <c r="N190" s="14">
        <v>0.74970726916045227</v>
      </c>
    </row>
    <row r="191" spans="1:14" x14ac:dyDescent="0.25">
      <c r="A191" s="8">
        <v>34189</v>
      </c>
      <c r="B191" s="8" t="s">
        <v>745</v>
      </c>
      <c r="C191" s="8">
        <v>1687</v>
      </c>
      <c r="D191" s="8">
        <v>1653</v>
      </c>
      <c r="E191" s="8">
        <v>1757</v>
      </c>
      <c r="F191" s="8">
        <v>1568</v>
      </c>
      <c r="G191" s="8">
        <v>1569</v>
      </c>
      <c r="H191" s="8">
        <v>-0.7</v>
      </c>
      <c r="I191" s="8">
        <v>-0.32</v>
      </c>
      <c r="J191" s="8">
        <v>-0.96</v>
      </c>
      <c r="K191" s="8">
        <v>0.64</v>
      </c>
      <c r="L191" s="8">
        <v>1729</v>
      </c>
      <c r="M191" s="14">
        <v>0.51923076923077016</v>
      </c>
      <c r="N191" s="14">
        <v>0.48076923076922989</v>
      </c>
    </row>
    <row r="192" spans="1:14" x14ac:dyDescent="0.25">
      <c r="A192" s="8">
        <v>34190</v>
      </c>
      <c r="B192" s="8" t="s">
        <v>747</v>
      </c>
      <c r="C192" s="8">
        <v>237</v>
      </c>
      <c r="D192" s="8">
        <v>291</v>
      </c>
      <c r="E192" s="8">
        <v>286</v>
      </c>
      <c r="F192" s="8">
        <v>210</v>
      </c>
      <c r="G192" s="8">
        <v>252</v>
      </c>
      <c r="H192" s="8">
        <v>-3.1</v>
      </c>
      <c r="I192" s="8">
        <v>-3.45</v>
      </c>
      <c r="J192" s="8">
        <v>-0.9</v>
      </c>
      <c r="K192" s="8">
        <v>-2.5499999999999998</v>
      </c>
      <c r="L192" s="8">
        <v>240</v>
      </c>
      <c r="M192" s="14">
        <v>0.53333333333333333</v>
      </c>
      <c r="N192" s="14">
        <v>0.46666666666666667</v>
      </c>
    </row>
    <row r="193" spans="1:14" x14ac:dyDescent="0.25">
      <c r="A193" s="8">
        <v>34191</v>
      </c>
      <c r="B193" s="8" t="s">
        <v>749</v>
      </c>
      <c r="C193" s="8">
        <v>571</v>
      </c>
      <c r="D193" s="8">
        <v>469</v>
      </c>
      <c r="E193" s="8">
        <v>496</v>
      </c>
      <c r="F193" s="8">
        <v>462</v>
      </c>
      <c r="G193" s="8">
        <v>421</v>
      </c>
      <c r="H193" s="8">
        <v>2.4</v>
      </c>
      <c r="I193" s="8">
        <v>2.82</v>
      </c>
      <c r="J193" s="8">
        <v>0.08</v>
      </c>
      <c r="K193" s="8">
        <v>2.74</v>
      </c>
      <c r="L193" s="8">
        <v>570</v>
      </c>
      <c r="M193" s="14">
        <v>0.20408163265306128</v>
      </c>
      <c r="N193" s="14">
        <v>0.79591836734693577</v>
      </c>
    </row>
    <row r="194" spans="1:14" x14ac:dyDescent="0.25">
      <c r="A194" s="8">
        <v>34192</v>
      </c>
      <c r="B194" s="8" t="s">
        <v>751</v>
      </c>
      <c r="C194" s="8">
        <v>5844</v>
      </c>
      <c r="D194" s="8">
        <v>6034</v>
      </c>
      <c r="E194" s="8">
        <v>6224</v>
      </c>
      <c r="F194" s="8">
        <v>5421</v>
      </c>
      <c r="G194" s="8">
        <v>4748</v>
      </c>
      <c r="H194" s="8">
        <v>-1</v>
      </c>
      <c r="I194" s="8">
        <v>-1.05</v>
      </c>
      <c r="J194" s="8">
        <v>-0.32</v>
      </c>
      <c r="K194" s="8">
        <v>-0.74</v>
      </c>
      <c r="L194" s="8">
        <v>5903</v>
      </c>
      <c r="M194" s="14">
        <v>0.3856398217960737</v>
      </c>
      <c r="N194" s="14">
        <v>0.61436017820392885</v>
      </c>
    </row>
    <row r="195" spans="1:14" x14ac:dyDescent="0.25">
      <c r="A195" s="8">
        <v>34193</v>
      </c>
      <c r="B195" s="8" t="s">
        <v>755</v>
      </c>
      <c r="C195" s="8">
        <v>177</v>
      </c>
      <c r="D195" s="8">
        <v>179</v>
      </c>
      <c r="E195" s="8">
        <v>186</v>
      </c>
      <c r="F195" s="8">
        <v>164</v>
      </c>
      <c r="G195" s="8">
        <v>126</v>
      </c>
      <c r="H195" s="8">
        <v>-0.8</v>
      </c>
      <c r="I195" s="8">
        <v>-0.65</v>
      </c>
      <c r="J195" s="8">
        <v>-0.22</v>
      </c>
      <c r="K195" s="8">
        <v>-0.44</v>
      </c>
      <c r="L195" s="8">
        <v>180</v>
      </c>
      <c r="M195" s="14">
        <v>0.64705882352941169</v>
      </c>
      <c r="N195" s="14">
        <v>0.35294117647058831</v>
      </c>
    </row>
    <row r="196" spans="1:14" x14ac:dyDescent="0.25">
      <c r="A196" s="8">
        <v>34194</v>
      </c>
      <c r="B196" s="8" t="s">
        <v>757</v>
      </c>
      <c r="C196" s="8">
        <v>4016</v>
      </c>
      <c r="D196" s="8">
        <v>3440</v>
      </c>
      <c r="E196" s="8">
        <v>3794</v>
      </c>
      <c r="F196" s="8">
        <v>2634</v>
      </c>
      <c r="G196" s="8">
        <v>2580</v>
      </c>
      <c r="H196" s="8">
        <v>1</v>
      </c>
      <c r="I196" s="8">
        <v>0.95</v>
      </c>
      <c r="J196" s="8">
        <v>0.02</v>
      </c>
      <c r="K196" s="8">
        <v>0.93</v>
      </c>
      <c r="L196" s="8">
        <v>3977</v>
      </c>
      <c r="M196" s="14">
        <v>0.28738179356964882</v>
      </c>
      <c r="N196" s="14">
        <v>0.71261820643035345</v>
      </c>
    </row>
    <row r="197" spans="1:14" x14ac:dyDescent="0.25">
      <c r="A197" s="8">
        <v>34195</v>
      </c>
      <c r="B197" s="8" t="s">
        <v>759</v>
      </c>
      <c r="C197" s="8">
        <v>55</v>
      </c>
      <c r="D197" s="8">
        <v>49</v>
      </c>
      <c r="E197" s="8">
        <v>40</v>
      </c>
      <c r="F197" s="8">
        <v>54</v>
      </c>
      <c r="G197" s="8">
        <v>42</v>
      </c>
      <c r="H197" s="8">
        <v>5.5</v>
      </c>
      <c r="I197" s="8">
        <v>6.58</v>
      </c>
      <c r="J197" s="8">
        <v>-0.44</v>
      </c>
      <c r="K197" s="8">
        <v>7.01</v>
      </c>
      <c r="L197" s="8">
        <v>55</v>
      </c>
      <c r="M197" s="14">
        <v>0.4</v>
      </c>
      <c r="N197" s="14">
        <v>0.6</v>
      </c>
    </row>
    <row r="198" spans="1:14" x14ac:dyDescent="0.25">
      <c r="A198" s="8">
        <v>34196</v>
      </c>
      <c r="B198" s="8" t="s">
        <v>761</v>
      </c>
      <c r="C198" s="8">
        <v>159</v>
      </c>
      <c r="D198" s="8">
        <v>148</v>
      </c>
      <c r="E198" s="8">
        <v>138</v>
      </c>
      <c r="F198" s="8">
        <v>137</v>
      </c>
      <c r="G198" s="8">
        <v>141</v>
      </c>
      <c r="H198" s="8">
        <v>2.4</v>
      </c>
      <c r="I198" s="8">
        <v>2.48</v>
      </c>
      <c r="J198" s="8">
        <v>0.14000000000000001</v>
      </c>
      <c r="K198" s="8">
        <v>2.34</v>
      </c>
      <c r="L198" s="8">
        <v>156</v>
      </c>
      <c r="M198" s="14">
        <v>0.33333333333333298</v>
      </c>
      <c r="N198" s="14">
        <v>0.66666666666666707</v>
      </c>
    </row>
    <row r="199" spans="1:14" x14ac:dyDescent="0.25">
      <c r="A199" s="8">
        <v>34197</v>
      </c>
      <c r="B199" s="8" t="s">
        <v>763</v>
      </c>
      <c r="C199" s="8">
        <v>1040</v>
      </c>
      <c r="D199" s="8">
        <v>779</v>
      </c>
      <c r="E199" s="8">
        <v>1026</v>
      </c>
      <c r="F199" s="8">
        <v>560</v>
      </c>
      <c r="G199" s="8">
        <v>521</v>
      </c>
      <c r="H199" s="8">
        <v>0.2</v>
      </c>
      <c r="I199" s="8">
        <v>0</v>
      </c>
      <c r="J199" s="8">
        <v>0.19</v>
      </c>
      <c r="K199" s="8">
        <v>-0.19</v>
      </c>
      <c r="L199" s="8">
        <v>1026</v>
      </c>
      <c r="M199" s="14">
        <v>0.2369192943965826</v>
      </c>
      <c r="N199" s="14">
        <v>0.7630807056034179</v>
      </c>
    </row>
    <row r="200" spans="1:14" x14ac:dyDescent="0.25">
      <c r="A200" s="8">
        <v>34198</v>
      </c>
      <c r="B200" s="8" t="s">
        <v>766</v>
      </c>
      <c r="C200" s="8">
        <v>9016</v>
      </c>
      <c r="D200" s="8">
        <v>8484</v>
      </c>
      <c r="E200" s="8">
        <v>8939</v>
      </c>
      <c r="F200" s="8">
        <v>7731</v>
      </c>
      <c r="G200" s="8">
        <v>6595</v>
      </c>
      <c r="H200" s="8">
        <v>0.1</v>
      </c>
      <c r="I200" s="8">
        <v>0.14000000000000001</v>
      </c>
      <c r="J200" s="8">
        <v>-0.06</v>
      </c>
      <c r="K200" s="8">
        <v>0.2</v>
      </c>
      <c r="L200" s="8">
        <v>9000</v>
      </c>
      <c r="M200" s="14">
        <v>0.26504297994269355</v>
      </c>
      <c r="N200" s="14">
        <v>0.73495702005730812</v>
      </c>
    </row>
    <row r="201" spans="1:14" x14ac:dyDescent="0.25">
      <c r="A201" s="8">
        <v>34199</v>
      </c>
      <c r="B201" s="8" t="s">
        <v>204</v>
      </c>
      <c r="C201" s="8">
        <v>8002</v>
      </c>
      <c r="D201" s="8">
        <v>8439</v>
      </c>
      <c r="E201" s="8">
        <v>8244</v>
      </c>
      <c r="F201" s="8">
        <v>7443</v>
      </c>
      <c r="G201" s="8">
        <v>7613</v>
      </c>
      <c r="H201" s="8">
        <v>-0.5</v>
      </c>
      <c r="I201" s="8">
        <v>-0.23</v>
      </c>
      <c r="J201" s="8">
        <v>-0.51</v>
      </c>
      <c r="K201" s="8">
        <v>0.28000000000000003</v>
      </c>
      <c r="L201" s="8">
        <v>8148</v>
      </c>
      <c r="M201" s="14">
        <v>0.56517116820508184</v>
      </c>
      <c r="N201" s="14">
        <v>0.43482883179491805</v>
      </c>
    </row>
    <row r="202" spans="1:14" x14ac:dyDescent="0.25">
      <c r="A202" s="8">
        <v>34200</v>
      </c>
      <c r="B202" s="8" t="s">
        <v>775</v>
      </c>
      <c r="C202" s="8">
        <v>236</v>
      </c>
      <c r="D202" s="8">
        <v>214</v>
      </c>
      <c r="E202" s="8">
        <v>247</v>
      </c>
      <c r="F202" s="8">
        <v>172</v>
      </c>
      <c r="G202" s="8">
        <v>207</v>
      </c>
      <c r="H202" s="8">
        <v>-0.8</v>
      </c>
      <c r="I202" s="8">
        <v>-0.66</v>
      </c>
      <c r="J202" s="8">
        <v>0.08</v>
      </c>
      <c r="K202" s="8">
        <v>-0.74</v>
      </c>
      <c r="L202" s="8">
        <v>239</v>
      </c>
      <c r="M202" s="14">
        <v>0.30000000000000099</v>
      </c>
      <c r="N202" s="14">
        <v>0.70000000000000107</v>
      </c>
    </row>
    <row r="203" spans="1:14" x14ac:dyDescent="0.25">
      <c r="A203" s="8">
        <v>34201</v>
      </c>
      <c r="B203" s="8" t="s">
        <v>777</v>
      </c>
      <c r="C203" s="8">
        <v>293</v>
      </c>
      <c r="D203" s="8">
        <v>286</v>
      </c>
      <c r="E203" s="8">
        <v>293</v>
      </c>
      <c r="F203" s="8">
        <v>264</v>
      </c>
      <c r="G203" s="8">
        <v>259</v>
      </c>
      <c r="H203" s="8">
        <v>0</v>
      </c>
      <c r="I203" s="8">
        <v>-7.0000000000000007E-2</v>
      </c>
      <c r="J203" s="8">
        <v>-0.82</v>
      </c>
      <c r="K203" s="8">
        <v>0.75</v>
      </c>
      <c r="L203" s="8">
        <v>292</v>
      </c>
      <c r="M203" s="14">
        <v>0.42857142857142855</v>
      </c>
      <c r="N203" s="14">
        <v>0.5714285714285714</v>
      </c>
    </row>
    <row r="204" spans="1:14" x14ac:dyDescent="0.25">
      <c r="A204" s="8">
        <v>34202</v>
      </c>
      <c r="B204" s="8" t="s">
        <v>779</v>
      </c>
      <c r="C204" s="8">
        <v>7959</v>
      </c>
      <c r="D204" s="8">
        <v>6124</v>
      </c>
      <c r="E204" s="8">
        <v>6512</v>
      </c>
      <c r="F204" s="8">
        <v>5665</v>
      </c>
      <c r="G204" s="8">
        <v>4097</v>
      </c>
      <c r="H204" s="8">
        <v>3.4</v>
      </c>
      <c r="I204" s="8">
        <v>2.4300000000000002</v>
      </c>
      <c r="J204" s="8">
        <v>0.45</v>
      </c>
      <c r="K204" s="8">
        <v>1.98</v>
      </c>
      <c r="L204" s="8">
        <v>7341</v>
      </c>
      <c r="M204" s="14">
        <v>0.21288926511413278</v>
      </c>
      <c r="N204" s="14">
        <v>0.78711073488586725</v>
      </c>
    </row>
    <row r="205" spans="1:14" x14ac:dyDescent="0.25">
      <c r="A205" s="8">
        <v>34203</v>
      </c>
      <c r="B205" s="8" t="s">
        <v>783</v>
      </c>
      <c r="C205" s="8">
        <v>1906</v>
      </c>
      <c r="D205" s="8">
        <v>1300</v>
      </c>
      <c r="E205" s="8">
        <v>1462</v>
      </c>
      <c r="F205" s="8">
        <v>990</v>
      </c>
      <c r="G205" s="8">
        <v>904</v>
      </c>
      <c r="H205" s="8">
        <v>4.5</v>
      </c>
      <c r="I205" s="8">
        <v>4.54</v>
      </c>
      <c r="J205" s="8">
        <v>0.47</v>
      </c>
      <c r="K205" s="8">
        <v>4.0599999999999996</v>
      </c>
      <c r="L205" s="8">
        <v>1825</v>
      </c>
      <c r="M205" s="14">
        <v>0.25714285714285734</v>
      </c>
      <c r="N205" s="14">
        <v>0.74285714285714277</v>
      </c>
    </row>
    <row r="206" spans="1:14" x14ac:dyDescent="0.25">
      <c r="A206" s="8">
        <v>34204</v>
      </c>
      <c r="B206" s="8" t="s">
        <v>787</v>
      </c>
      <c r="C206" s="8">
        <v>1373</v>
      </c>
      <c r="D206" s="8">
        <v>890</v>
      </c>
      <c r="E206" s="8">
        <v>1019</v>
      </c>
      <c r="F206" s="8">
        <v>642</v>
      </c>
      <c r="G206" s="8">
        <v>616</v>
      </c>
      <c r="H206" s="8">
        <v>5.0999999999999996</v>
      </c>
      <c r="I206" s="8">
        <v>4.7300000000000004</v>
      </c>
      <c r="J206" s="8">
        <v>-0.05</v>
      </c>
      <c r="K206" s="8">
        <v>4.79</v>
      </c>
      <c r="L206" s="8">
        <v>1284</v>
      </c>
      <c r="M206" s="14">
        <v>0.18627450980392163</v>
      </c>
      <c r="N206" s="14">
        <v>0.81372549019607787</v>
      </c>
    </row>
    <row r="207" spans="1:14" x14ac:dyDescent="0.25">
      <c r="A207" s="8">
        <v>34205</v>
      </c>
      <c r="B207" s="8" t="s">
        <v>790</v>
      </c>
      <c r="C207" s="8">
        <v>283</v>
      </c>
      <c r="D207" s="8">
        <v>283</v>
      </c>
      <c r="E207" s="8">
        <v>296</v>
      </c>
      <c r="F207" s="8">
        <v>265</v>
      </c>
      <c r="G207" s="8">
        <v>246</v>
      </c>
      <c r="H207" s="8">
        <v>-0.7</v>
      </c>
      <c r="I207" s="8">
        <v>-0.89</v>
      </c>
      <c r="J207" s="8">
        <v>-7.0000000000000007E-2</v>
      </c>
      <c r="K207" s="8">
        <v>-0.83</v>
      </c>
      <c r="L207" s="8">
        <v>283</v>
      </c>
      <c r="M207" s="14">
        <v>0.36162867724086756</v>
      </c>
      <c r="N207" s="14">
        <v>0.63837132275913244</v>
      </c>
    </row>
    <row r="208" spans="1:14" x14ac:dyDescent="0.25">
      <c r="A208" s="8">
        <v>34206</v>
      </c>
      <c r="B208" s="8" t="s">
        <v>792</v>
      </c>
      <c r="C208" s="8">
        <v>538</v>
      </c>
      <c r="D208" s="8">
        <v>514</v>
      </c>
      <c r="E208" s="8">
        <v>564</v>
      </c>
      <c r="F208" s="8">
        <v>507</v>
      </c>
      <c r="G208" s="8">
        <v>517</v>
      </c>
      <c r="H208" s="8">
        <v>-0.8</v>
      </c>
      <c r="I208" s="8">
        <v>-0.56999999999999995</v>
      </c>
      <c r="J208" s="8">
        <v>-0.56999999999999995</v>
      </c>
      <c r="K208" s="8">
        <v>0</v>
      </c>
      <c r="L208" s="8">
        <v>548</v>
      </c>
      <c r="M208" s="14">
        <v>0.17081138040107696</v>
      </c>
      <c r="N208" s="14">
        <v>0.82918861959892354</v>
      </c>
    </row>
    <row r="209" spans="1:14" x14ac:dyDescent="0.25">
      <c r="A209" s="8">
        <v>34207</v>
      </c>
      <c r="B209" s="8" t="s">
        <v>794</v>
      </c>
      <c r="C209" s="8">
        <v>2196</v>
      </c>
      <c r="D209" s="8">
        <v>2089</v>
      </c>
      <c r="E209" s="8">
        <v>2226</v>
      </c>
      <c r="F209" s="8">
        <v>1696</v>
      </c>
      <c r="G209" s="8">
        <v>1584</v>
      </c>
      <c r="H209" s="8">
        <v>-0.2</v>
      </c>
      <c r="I209" s="8">
        <v>0.14000000000000001</v>
      </c>
      <c r="J209" s="8">
        <v>-0.39</v>
      </c>
      <c r="K209" s="8">
        <v>0.53</v>
      </c>
      <c r="L209" s="8">
        <v>2242</v>
      </c>
      <c r="M209" s="14">
        <v>0.22556390977443624</v>
      </c>
      <c r="N209" s="14">
        <v>0.7744360902255637</v>
      </c>
    </row>
    <row r="210" spans="1:14" x14ac:dyDescent="0.25">
      <c r="A210" s="8">
        <v>34208</v>
      </c>
      <c r="B210" s="8" t="s">
        <v>796</v>
      </c>
      <c r="C210" s="8">
        <v>358</v>
      </c>
      <c r="D210" s="8">
        <v>343</v>
      </c>
      <c r="E210" s="8">
        <v>346</v>
      </c>
      <c r="F210" s="8">
        <v>248</v>
      </c>
      <c r="G210" s="8">
        <v>195</v>
      </c>
      <c r="H210" s="8">
        <v>0.6</v>
      </c>
      <c r="I210" s="8">
        <v>0.28999999999999998</v>
      </c>
      <c r="J210" s="8">
        <v>-0.56999999999999995</v>
      </c>
      <c r="K210" s="8">
        <v>0.86</v>
      </c>
      <c r="L210" s="8">
        <v>351</v>
      </c>
      <c r="M210" s="14">
        <v>0.2</v>
      </c>
      <c r="N210" s="14">
        <v>0.8</v>
      </c>
    </row>
    <row r="211" spans="1:14" x14ac:dyDescent="0.25">
      <c r="A211" s="8">
        <v>34209</v>
      </c>
      <c r="B211" s="8" t="s">
        <v>798</v>
      </c>
      <c r="C211" s="8">
        <v>3104</v>
      </c>
      <c r="D211" s="8">
        <v>3098</v>
      </c>
      <c r="E211" s="8">
        <v>3225</v>
      </c>
      <c r="F211" s="8">
        <v>2278</v>
      </c>
      <c r="G211" s="8">
        <v>1770</v>
      </c>
      <c r="H211" s="8">
        <v>-0.6</v>
      </c>
      <c r="I211" s="8">
        <v>-0.69</v>
      </c>
      <c r="J211" s="8">
        <v>-0.12</v>
      </c>
      <c r="K211" s="8">
        <v>-0.56999999999999995</v>
      </c>
      <c r="L211" s="8">
        <v>3115</v>
      </c>
      <c r="M211" s="14">
        <v>0.33715258969889783</v>
      </c>
      <c r="N211" s="14">
        <v>0.66284741030109839</v>
      </c>
    </row>
    <row r="212" spans="1:14" x14ac:dyDescent="0.25">
      <c r="A212" s="8">
        <v>34210</v>
      </c>
      <c r="B212" s="8" t="s">
        <v>800</v>
      </c>
      <c r="C212" s="8">
        <v>2082</v>
      </c>
      <c r="D212" s="8">
        <v>1794</v>
      </c>
      <c r="E212" s="8">
        <v>1884</v>
      </c>
      <c r="F212" s="8">
        <v>1347</v>
      </c>
      <c r="G212" s="8">
        <v>1103</v>
      </c>
      <c r="H212" s="8">
        <v>1.7</v>
      </c>
      <c r="I212" s="8">
        <v>1.88</v>
      </c>
      <c r="J212" s="8">
        <v>0.26</v>
      </c>
      <c r="K212" s="8">
        <v>1.63</v>
      </c>
      <c r="L212" s="8">
        <v>2068</v>
      </c>
      <c r="M212" s="14">
        <v>0.23589743589743603</v>
      </c>
      <c r="N212" s="14">
        <v>0.76410256410256383</v>
      </c>
    </row>
    <row r="213" spans="1:14" x14ac:dyDescent="0.25">
      <c r="A213" s="8">
        <v>34211</v>
      </c>
      <c r="B213" s="8" t="s">
        <v>803</v>
      </c>
      <c r="C213" s="8">
        <v>1008</v>
      </c>
      <c r="D213" s="8">
        <v>1038</v>
      </c>
      <c r="E213" s="8">
        <v>1039</v>
      </c>
      <c r="F213" s="8">
        <v>890</v>
      </c>
      <c r="G213" s="8">
        <v>905</v>
      </c>
      <c r="H213" s="8">
        <v>-0.5</v>
      </c>
      <c r="I213" s="8">
        <v>0.12</v>
      </c>
      <c r="J213" s="8">
        <v>-0.13</v>
      </c>
      <c r="K213" s="8">
        <v>0.25</v>
      </c>
      <c r="L213" s="8">
        <v>1045</v>
      </c>
      <c r="M213" s="14">
        <v>0.15873015873015864</v>
      </c>
      <c r="N213" s="14">
        <v>0.84126984126984217</v>
      </c>
    </row>
    <row r="214" spans="1:14" x14ac:dyDescent="0.25">
      <c r="A214" s="8">
        <v>34212</v>
      </c>
      <c r="B214" s="8" t="s">
        <v>805</v>
      </c>
      <c r="C214" s="8">
        <v>175</v>
      </c>
      <c r="D214" s="8">
        <v>155</v>
      </c>
      <c r="E214" s="8">
        <v>153</v>
      </c>
      <c r="F214" s="8">
        <v>125</v>
      </c>
      <c r="G214" s="8">
        <v>127</v>
      </c>
      <c r="H214" s="8">
        <v>2.2999999999999998</v>
      </c>
      <c r="I214" s="8">
        <v>2.13</v>
      </c>
      <c r="J214" s="8">
        <v>-0.5</v>
      </c>
      <c r="K214" s="8">
        <v>2.63</v>
      </c>
      <c r="L214" s="8">
        <v>170</v>
      </c>
      <c r="M214" s="14">
        <v>0.23529411764705846</v>
      </c>
      <c r="N214" s="14">
        <v>0.76470588235294024</v>
      </c>
    </row>
    <row r="215" spans="1:14" x14ac:dyDescent="0.25">
      <c r="A215" s="8">
        <v>34213</v>
      </c>
      <c r="B215" s="8" t="s">
        <v>807</v>
      </c>
      <c r="C215" s="8">
        <v>5993</v>
      </c>
      <c r="D215" s="8">
        <v>4821</v>
      </c>
      <c r="E215" s="8">
        <v>5819</v>
      </c>
      <c r="F215" s="8">
        <v>4044</v>
      </c>
      <c r="G215" s="8">
        <v>3505</v>
      </c>
      <c r="H215" s="8">
        <v>0.5</v>
      </c>
      <c r="I215" s="8">
        <v>0.56000000000000005</v>
      </c>
      <c r="J215" s="8">
        <v>0.39</v>
      </c>
      <c r="K215" s="8">
        <v>0.17</v>
      </c>
      <c r="L215" s="8">
        <v>5983</v>
      </c>
      <c r="M215" s="14">
        <v>0.25025227751918078</v>
      </c>
      <c r="N215" s="14">
        <v>0.74974772248082255</v>
      </c>
    </row>
    <row r="216" spans="1:14" x14ac:dyDescent="0.25">
      <c r="A216" s="8">
        <v>34214</v>
      </c>
      <c r="B216" s="8" t="s">
        <v>812</v>
      </c>
      <c r="C216" s="8">
        <v>1172</v>
      </c>
      <c r="D216" s="8">
        <v>1029</v>
      </c>
      <c r="E216" s="8">
        <v>1122</v>
      </c>
      <c r="F216" s="8">
        <v>781</v>
      </c>
      <c r="G216" s="8">
        <v>762</v>
      </c>
      <c r="H216" s="8">
        <v>0.7</v>
      </c>
      <c r="I216" s="8">
        <v>0.86</v>
      </c>
      <c r="J216" s="8">
        <v>-0.25</v>
      </c>
      <c r="K216" s="8">
        <v>1.1000000000000001</v>
      </c>
      <c r="L216" s="8">
        <v>1171</v>
      </c>
      <c r="M216" s="14">
        <v>0.27500000000000008</v>
      </c>
      <c r="N216" s="14">
        <v>0.72499999999999987</v>
      </c>
    </row>
    <row r="217" spans="1:14" x14ac:dyDescent="0.25">
      <c r="A217" s="8">
        <v>34215</v>
      </c>
      <c r="B217" s="8" t="s">
        <v>814</v>
      </c>
      <c r="C217" s="8">
        <v>959</v>
      </c>
      <c r="D217" s="8">
        <v>824</v>
      </c>
      <c r="E217" s="8">
        <v>875</v>
      </c>
      <c r="F217" s="8">
        <v>629</v>
      </c>
      <c r="G217" s="8">
        <v>436</v>
      </c>
      <c r="H217" s="8">
        <v>1.5</v>
      </c>
      <c r="I217" s="8">
        <v>1.94</v>
      </c>
      <c r="J217" s="8">
        <v>0.09</v>
      </c>
      <c r="K217" s="8">
        <v>1.85</v>
      </c>
      <c r="L217" s="8">
        <v>963</v>
      </c>
      <c r="M217" s="14">
        <v>0.22123871462848455</v>
      </c>
      <c r="N217" s="14">
        <v>0.77876128537151612</v>
      </c>
    </row>
    <row r="218" spans="1:14" x14ac:dyDescent="0.25">
      <c r="A218" s="8">
        <v>34216</v>
      </c>
      <c r="B218" s="8" t="s">
        <v>816</v>
      </c>
      <c r="C218" s="8">
        <v>334</v>
      </c>
      <c r="D218" s="8">
        <v>265</v>
      </c>
      <c r="E218" s="8">
        <v>294</v>
      </c>
      <c r="F218" s="8">
        <v>191</v>
      </c>
      <c r="G218" s="8">
        <v>178</v>
      </c>
      <c r="H218" s="8">
        <v>2.1</v>
      </c>
      <c r="I218" s="8">
        <v>2.46</v>
      </c>
      <c r="J218" s="8">
        <v>0.65</v>
      </c>
      <c r="K218" s="8">
        <v>1.81</v>
      </c>
      <c r="L218" s="8">
        <v>332</v>
      </c>
      <c r="M218" s="14">
        <v>7.4074074074073709E-2</v>
      </c>
      <c r="N218" s="14">
        <v>0.92592592592592482</v>
      </c>
    </row>
    <row r="219" spans="1:14" x14ac:dyDescent="0.25">
      <c r="A219" s="8">
        <v>34217</v>
      </c>
      <c r="B219" s="8" t="s">
        <v>818</v>
      </c>
      <c r="C219" s="8">
        <v>5908</v>
      </c>
      <c r="D219" s="8">
        <v>4525</v>
      </c>
      <c r="E219" s="8">
        <v>4700</v>
      </c>
      <c r="F219" s="8">
        <v>4361</v>
      </c>
      <c r="G219" s="8">
        <v>3604</v>
      </c>
      <c r="H219" s="8">
        <v>3.9</v>
      </c>
      <c r="I219" s="8">
        <v>3.5</v>
      </c>
      <c r="J219" s="8">
        <v>0.74</v>
      </c>
      <c r="K219" s="8">
        <v>2.75</v>
      </c>
      <c r="L219" s="8">
        <v>5581</v>
      </c>
      <c r="M219" s="14">
        <v>0.14810678751960679</v>
      </c>
      <c r="N219" s="14">
        <v>0.85189321248039274</v>
      </c>
    </row>
    <row r="220" spans="1:14" x14ac:dyDescent="0.25">
      <c r="A220" s="8">
        <v>34218</v>
      </c>
      <c r="B220" s="8" t="s">
        <v>822</v>
      </c>
      <c r="C220" s="8">
        <v>310</v>
      </c>
      <c r="D220" s="8">
        <v>269</v>
      </c>
      <c r="E220" s="8">
        <v>298</v>
      </c>
      <c r="F220" s="8">
        <v>236</v>
      </c>
      <c r="G220" s="8">
        <v>211</v>
      </c>
      <c r="H220" s="8">
        <v>0.7</v>
      </c>
      <c r="I220" s="8">
        <v>0.73</v>
      </c>
      <c r="J220" s="8">
        <v>-0.2</v>
      </c>
      <c r="K220" s="8">
        <v>0.93</v>
      </c>
      <c r="L220" s="8">
        <v>309</v>
      </c>
      <c r="M220" s="14">
        <v>0.48148148148148101</v>
      </c>
      <c r="N220" s="14">
        <v>0.51851851851851749</v>
      </c>
    </row>
    <row r="221" spans="1:14" x14ac:dyDescent="0.25">
      <c r="A221" s="8">
        <v>34219</v>
      </c>
      <c r="B221" s="8" t="s">
        <v>824</v>
      </c>
      <c r="C221" s="8">
        <v>505</v>
      </c>
      <c r="D221" s="8">
        <v>511</v>
      </c>
      <c r="E221" s="8">
        <v>544</v>
      </c>
      <c r="F221" s="8">
        <v>405</v>
      </c>
      <c r="G221" s="8">
        <v>407</v>
      </c>
      <c r="H221" s="8">
        <v>-1.2</v>
      </c>
      <c r="I221" s="8">
        <v>-1.21</v>
      </c>
      <c r="J221" s="8">
        <v>-0.49</v>
      </c>
      <c r="K221" s="8">
        <v>-0.72</v>
      </c>
      <c r="L221" s="8">
        <v>512</v>
      </c>
      <c r="M221" s="14">
        <v>0.39393939393939287</v>
      </c>
      <c r="N221" s="14">
        <v>0.60606060606060708</v>
      </c>
    </row>
    <row r="222" spans="1:14" x14ac:dyDescent="0.25">
      <c r="A222" s="8">
        <v>34220</v>
      </c>
      <c r="B222" s="8" t="s">
        <v>826</v>
      </c>
      <c r="C222" s="8">
        <v>251</v>
      </c>
      <c r="D222" s="8">
        <v>221</v>
      </c>
      <c r="E222" s="8">
        <v>235</v>
      </c>
      <c r="F222" s="8">
        <v>189</v>
      </c>
      <c r="G222" s="8">
        <v>135</v>
      </c>
      <c r="H222" s="8">
        <v>1.1000000000000001</v>
      </c>
      <c r="I222" s="8">
        <v>0.92</v>
      </c>
      <c r="J222" s="8">
        <v>-0.42</v>
      </c>
      <c r="K222" s="8">
        <v>1.34</v>
      </c>
      <c r="L222" s="8">
        <v>246</v>
      </c>
      <c r="M222" s="14">
        <v>0.33333333333333287</v>
      </c>
      <c r="N222" s="14">
        <v>0.66666666666666707</v>
      </c>
    </row>
    <row r="223" spans="1:14" x14ac:dyDescent="0.25">
      <c r="A223" s="8">
        <v>34221</v>
      </c>
      <c r="B223" s="8" t="s">
        <v>828</v>
      </c>
      <c r="C223" s="8">
        <v>499</v>
      </c>
      <c r="D223" s="8">
        <v>449</v>
      </c>
      <c r="E223" s="8">
        <v>461</v>
      </c>
      <c r="F223" s="8">
        <v>346</v>
      </c>
      <c r="G223" s="8">
        <v>273</v>
      </c>
      <c r="H223" s="8">
        <v>1.3</v>
      </c>
      <c r="I223" s="8">
        <v>1.31</v>
      </c>
      <c r="J223" s="8">
        <v>-0.04</v>
      </c>
      <c r="K223" s="8">
        <v>1.35</v>
      </c>
      <c r="L223" s="8">
        <v>492</v>
      </c>
      <c r="M223" s="14">
        <v>0.34000000000000019</v>
      </c>
      <c r="N223" s="14">
        <v>0.66000000000000192</v>
      </c>
    </row>
    <row r="224" spans="1:14" x14ac:dyDescent="0.25">
      <c r="A224" s="8">
        <v>34222</v>
      </c>
      <c r="B224" s="8" t="s">
        <v>830</v>
      </c>
      <c r="C224" s="8">
        <v>616</v>
      </c>
      <c r="D224" s="8">
        <v>319</v>
      </c>
      <c r="E224" s="8">
        <v>458</v>
      </c>
      <c r="F224" s="8">
        <v>156</v>
      </c>
      <c r="G224" s="8">
        <v>132</v>
      </c>
      <c r="H224" s="8">
        <v>5.0999999999999996</v>
      </c>
      <c r="I224" s="8">
        <v>5.44</v>
      </c>
      <c r="J224" s="8">
        <v>0.7</v>
      </c>
      <c r="K224" s="8">
        <v>4.74</v>
      </c>
      <c r="L224" s="8">
        <v>597</v>
      </c>
      <c r="M224" s="14">
        <v>0.19298245614035059</v>
      </c>
      <c r="N224" s="14">
        <v>0.80701754385964863</v>
      </c>
    </row>
    <row r="225" spans="1:14" x14ac:dyDescent="0.25">
      <c r="A225" s="8">
        <v>34223</v>
      </c>
      <c r="B225" s="8" t="s">
        <v>832</v>
      </c>
      <c r="C225" s="8">
        <v>1152</v>
      </c>
      <c r="D225" s="8">
        <v>974</v>
      </c>
      <c r="E225" s="8">
        <v>1040</v>
      </c>
      <c r="F225" s="8">
        <v>788</v>
      </c>
      <c r="G225" s="8">
        <v>738</v>
      </c>
      <c r="H225" s="8">
        <v>1.7</v>
      </c>
      <c r="I225" s="8">
        <v>1.66</v>
      </c>
      <c r="J225" s="8">
        <v>-0.2</v>
      </c>
      <c r="K225" s="8">
        <v>1.86</v>
      </c>
      <c r="L225" s="8">
        <v>1129</v>
      </c>
      <c r="M225" s="14">
        <v>0.29146374237723799</v>
      </c>
      <c r="N225" s="14">
        <v>0.70853625762276196</v>
      </c>
    </row>
    <row r="226" spans="1:14" x14ac:dyDescent="0.25">
      <c r="A226" s="8">
        <v>34224</v>
      </c>
      <c r="B226" s="8" t="s">
        <v>834</v>
      </c>
      <c r="C226" s="8">
        <v>1348</v>
      </c>
      <c r="D226" s="8">
        <v>1045</v>
      </c>
      <c r="E226" s="8">
        <v>1245</v>
      </c>
      <c r="F226" s="8">
        <v>911</v>
      </c>
      <c r="G226" s="8">
        <v>802</v>
      </c>
      <c r="H226" s="8">
        <v>1.3</v>
      </c>
      <c r="I226" s="8">
        <v>1.57</v>
      </c>
      <c r="J226" s="8">
        <v>0.12</v>
      </c>
      <c r="K226" s="8">
        <v>1.45</v>
      </c>
      <c r="L226" s="8">
        <v>1346</v>
      </c>
      <c r="M226" s="14">
        <v>0.2646227067677161</v>
      </c>
      <c r="N226" s="14">
        <v>0.73537729323228396</v>
      </c>
    </row>
    <row r="227" spans="1:14" x14ac:dyDescent="0.25">
      <c r="A227" s="8">
        <v>34225</v>
      </c>
      <c r="B227" s="8" t="s">
        <v>836</v>
      </c>
      <c r="C227" s="8">
        <v>3037</v>
      </c>
      <c r="D227" s="8">
        <v>2767</v>
      </c>
      <c r="E227" s="8">
        <v>2843</v>
      </c>
      <c r="F227" s="8">
        <v>2482</v>
      </c>
      <c r="G227" s="8">
        <v>2432</v>
      </c>
      <c r="H227" s="8">
        <v>1.1000000000000001</v>
      </c>
      <c r="I227" s="8">
        <v>0.91</v>
      </c>
      <c r="J227" s="8">
        <v>-0.69</v>
      </c>
      <c r="K227" s="8">
        <v>1.6</v>
      </c>
      <c r="L227" s="8">
        <v>2974</v>
      </c>
      <c r="M227" s="14">
        <v>0.2813588577510075</v>
      </c>
      <c r="N227" s="14">
        <v>0.71864114224899334</v>
      </c>
    </row>
    <row r="228" spans="1:14" x14ac:dyDescent="0.25">
      <c r="A228" s="8">
        <v>34226</v>
      </c>
      <c r="B228" s="8" t="s">
        <v>838</v>
      </c>
      <c r="C228" s="8">
        <v>1796</v>
      </c>
      <c r="D228" s="8">
        <v>1572</v>
      </c>
      <c r="E228" s="8">
        <v>1679</v>
      </c>
      <c r="F228" s="8">
        <v>1449</v>
      </c>
      <c r="G228" s="8">
        <v>1509</v>
      </c>
      <c r="H228" s="8">
        <v>1.1000000000000001</v>
      </c>
      <c r="I228" s="8">
        <v>1.19</v>
      </c>
      <c r="J228" s="8">
        <v>0.13</v>
      </c>
      <c r="K228" s="8">
        <v>1.06</v>
      </c>
      <c r="L228" s="8">
        <v>1781</v>
      </c>
      <c r="M228" s="14">
        <v>0.3759999999999995</v>
      </c>
      <c r="N228" s="14">
        <v>0.62400000000000055</v>
      </c>
    </row>
    <row r="229" spans="1:14" x14ac:dyDescent="0.25">
      <c r="A229" s="8">
        <v>34227</v>
      </c>
      <c r="B229" s="8" t="s">
        <v>841</v>
      </c>
      <c r="C229" s="8">
        <v>2109</v>
      </c>
      <c r="D229" s="8">
        <v>1521</v>
      </c>
      <c r="E229" s="8">
        <v>1642</v>
      </c>
      <c r="F229" s="8">
        <v>1162</v>
      </c>
      <c r="G229" s="8">
        <v>781</v>
      </c>
      <c r="H229" s="8">
        <v>4.3</v>
      </c>
      <c r="I229" s="8">
        <v>4</v>
      </c>
      <c r="J229" s="8">
        <v>0.87</v>
      </c>
      <c r="K229" s="8">
        <v>3.14</v>
      </c>
      <c r="L229" s="8">
        <v>1998</v>
      </c>
      <c r="M229" s="14">
        <v>0.21634615384615372</v>
      </c>
      <c r="N229" s="14">
        <v>0.78365384615384637</v>
      </c>
    </row>
    <row r="230" spans="1:14" x14ac:dyDescent="0.25">
      <c r="A230" s="8">
        <v>34228</v>
      </c>
      <c r="B230" s="8" t="s">
        <v>844</v>
      </c>
      <c r="C230" s="8">
        <v>77</v>
      </c>
      <c r="D230" s="8">
        <v>94</v>
      </c>
      <c r="E230" s="8">
        <v>84</v>
      </c>
      <c r="F230" s="8">
        <v>76</v>
      </c>
      <c r="G230" s="8">
        <v>54</v>
      </c>
      <c r="H230" s="8">
        <v>-1.4</v>
      </c>
      <c r="I230" s="8">
        <v>-3.04</v>
      </c>
      <c r="J230" s="8">
        <v>-0.51</v>
      </c>
      <c r="K230" s="8">
        <v>-2.5299999999999998</v>
      </c>
      <c r="L230" s="8">
        <v>72</v>
      </c>
      <c r="M230" s="14">
        <v>0.16666666666666682</v>
      </c>
      <c r="N230" s="14">
        <v>0.83333333333333393</v>
      </c>
    </row>
    <row r="231" spans="1:14" x14ac:dyDescent="0.25">
      <c r="A231" s="8">
        <v>34229</v>
      </c>
      <c r="B231" s="8" t="s">
        <v>846</v>
      </c>
      <c r="C231" s="8">
        <v>739</v>
      </c>
      <c r="D231" s="8">
        <v>705</v>
      </c>
      <c r="E231" s="8">
        <v>763</v>
      </c>
      <c r="F231" s="8">
        <v>684</v>
      </c>
      <c r="G231" s="8">
        <v>655</v>
      </c>
      <c r="H231" s="8">
        <v>-0.5</v>
      </c>
      <c r="I231" s="8">
        <v>-0.26</v>
      </c>
      <c r="J231" s="8">
        <v>-0.53</v>
      </c>
      <c r="K231" s="8">
        <v>0.26</v>
      </c>
      <c r="L231" s="8">
        <v>753</v>
      </c>
      <c r="M231" s="14">
        <v>0.22448979591836762</v>
      </c>
      <c r="N231" s="14">
        <v>0.77551020408163429</v>
      </c>
    </row>
    <row r="232" spans="1:14" x14ac:dyDescent="0.25">
      <c r="A232" s="8">
        <v>34230</v>
      </c>
      <c r="B232" s="8" t="s">
        <v>848</v>
      </c>
      <c r="C232" s="8">
        <v>147</v>
      </c>
      <c r="D232" s="8">
        <v>124</v>
      </c>
      <c r="E232" s="8">
        <v>143</v>
      </c>
      <c r="F232" s="8">
        <v>127</v>
      </c>
      <c r="G232" s="8">
        <v>102</v>
      </c>
      <c r="H232" s="8">
        <v>0.5</v>
      </c>
      <c r="I232" s="8">
        <v>0.28000000000000003</v>
      </c>
      <c r="J232" s="8">
        <v>-0.42</v>
      </c>
      <c r="K232" s="8">
        <v>0.7</v>
      </c>
      <c r="L232" s="8">
        <v>145</v>
      </c>
      <c r="M232" s="14">
        <v>0.33333333333333331</v>
      </c>
      <c r="N232" s="14">
        <v>0.66666666666666663</v>
      </c>
    </row>
    <row r="233" spans="1:14" x14ac:dyDescent="0.25">
      <c r="A233" s="8">
        <v>34231</v>
      </c>
      <c r="B233" s="8" t="s">
        <v>850</v>
      </c>
      <c r="C233" s="8">
        <v>21</v>
      </c>
      <c r="D233" s="8">
        <v>23</v>
      </c>
      <c r="E233" s="8">
        <v>23</v>
      </c>
      <c r="F233" s="8">
        <v>15</v>
      </c>
      <c r="G233" s="8">
        <v>16</v>
      </c>
      <c r="H233" s="8">
        <v>-1.5</v>
      </c>
      <c r="I233" s="8">
        <v>-1.8</v>
      </c>
      <c r="J233" s="8">
        <v>0.9</v>
      </c>
      <c r="K233" s="8">
        <v>-2.7</v>
      </c>
      <c r="L233" s="8">
        <v>21</v>
      </c>
      <c r="M233" s="14">
        <v>0.5</v>
      </c>
      <c r="N233" s="14">
        <v>0.5</v>
      </c>
    </row>
    <row r="234" spans="1:14" x14ac:dyDescent="0.25">
      <c r="A234" s="8">
        <v>34232</v>
      </c>
      <c r="B234" s="8" t="s">
        <v>852</v>
      </c>
      <c r="C234" s="8">
        <v>604</v>
      </c>
      <c r="D234" s="8">
        <v>535</v>
      </c>
      <c r="E234" s="8">
        <v>590</v>
      </c>
      <c r="F234" s="8">
        <v>576</v>
      </c>
      <c r="G234" s="8">
        <v>550</v>
      </c>
      <c r="H234" s="8">
        <v>0.4</v>
      </c>
      <c r="I234" s="8">
        <v>0.47</v>
      </c>
      <c r="J234" s="8">
        <v>-1.01</v>
      </c>
      <c r="K234" s="8">
        <v>1.48</v>
      </c>
      <c r="L234" s="8">
        <v>604</v>
      </c>
      <c r="M234" s="14">
        <v>0.55000000000000004</v>
      </c>
      <c r="N234" s="14">
        <v>0.45</v>
      </c>
    </row>
    <row r="235" spans="1:14" x14ac:dyDescent="0.25">
      <c r="A235" s="8">
        <v>34233</v>
      </c>
      <c r="B235" s="8" t="s">
        <v>854</v>
      </c>
      <c r="C235" s="8">
        <v>210</v>
      </c>
      <c r="D235" s="8">
        <v>190</v>
      </c>
      <c r="E235" s="8">
        <v>234</v>
      </c>
      <c r="F235" s="8">
        <v>138</v>
      </c>
      <c r="G235" s="8">
        <v>169</v>
      </c>
      <c r="H235" s="8">
        <v>-1.8</v>
      </c>
      <c r="I235" s="8">
        <v>-2.23</v>
      </c>
      <c r="J235" s="8">
        <v>0.45</v>
      </c>
      <c r="K235" s="8">
        <v>-2.68</v>
      </c>
      <c r="L235" s="8">
        <v>209</v>
      </c>
      <c r="M235" s="14">
        <v>0.54545454545454464</v>
      </c>
      <c r="N235" s="14">
        <v>0.45454545454545353</v>
      </c>
    </row>
    <row r="236" spans="1:14" x14ac:dyDescent="0.25">
      <c r="A236" s="8">
        <v>34234</v>
      </c>
      <c r="B236" s="8" t="s">
        <v>856</v>
      </c>
      <c r="C236" s="8">
        <v>97</v>
      </c>
      <c r="D236" s="8">
        <v>129</v>
      </c>
      <c r="E236" s="8">
        <v>114</v>
      </c>
      <c r="F236" s="8">
        <v>123</v>
      </c>
      <c r="G236" s="8">
        <v>123</v>
      </c>
      <c r="H236" s="8">
        <v>-2.7</v>
      </c>
      <c r="I236" s="8">
        <v>-2.59</v>
      </c>
      <c r="J236" s="8">
        <v>0.37</v>
      </c>
      <c r="K236" s="8">
        <v>-2.96</v>
      </c>
      <c r="L236" s="8">
        <v>100</v>
      </c>
      <c r="M236" s="14">
        <v>0.33333333333333287</v>
      </c>
      <c r="N236" s="14">
        <v>0.66666666666666441</v>
      </c>
    </row>
    <row r="237" spans="1:14" x14ac:dyDescent="0.25">
      <c r="A237" s="8">
        <v>34235</v>
      </c>
      <c r="B237" s="8" t="s">
        <v>858</v>
      </c>
      <c r="C237" s="8">
        <v>275</v>
      </c>
      <c r="D237" s="8">
        <v>304</v>
      </c>
      <c r="E237" s="8">
        <v>304</v>
      </c>
      <c r="F237" s="8">
        <v>261</v>
      </c>
      <c r="G237" s="8">
        <v>257</v>
      </c>
      <c r="H237" s="8">
        <v>-1.7</v>
      </c>
      <c r="I237" s="8">
        <v>-1.63</v>
      </c>
      <c r="J237" s="8">
        <v>-7.0000000000000007E-2</v>
      </c>
      <c r="K237" s="8">
        <v>-1.56</v>
      </c>
      <c r="L237" s="8">
        <v>280</v>
      </c>
      <c r="M237" s="14">
        <v>0.10526315789473684</v>
      </c>
      <c r="N237" s="14">
        <v>0.89473684210526316</v>
      </c>
    </row>
    <row r="238" spans="1:14" x14ac:dyDescent="0.25">
      <c r="A238" s="8">
        <v>34236</v>
      </c>
      <c r="B238" s="8" t="s">
        <v>860</v>
      </c>
      <c r="C238" s="8">
        <v>68</v>
      </c>
      <c r="D238" s="8">
        <v>61</v>
      </c>
      <c r="E238" s="8">
        <v>52</v>
      </c>
      <c r="F238" s="8">
        <v>46</v>
      </c>
      <c r="G238" s="8">
        <v>45</v>
      </c>
      <c r="H238" s="8">
        <v>4.5999999999999996</v>
      </c>
      <c r="I238" s="8">
        <v>5.51</v>
      </c>
      <c r="J238" s="8">
        <v>0.69</v>
      </c>
      <c r="K238" s="8">
        <v>4.82</v>
      </c>
      <c r="L238" s="8">
        <v>68</v>
      </c>
      <c r="M238" s="14">
        <v>0.16666666666666666</v>
      </c>
      <c r="N238" s="14">
        <v>0.83333333333333337</v>
      </c>
    </row>
    <row r="239" spans="1:14" x14ac:dyDescent="0.25">
      <c r="A239" s="8">
        <v>34237</v>
      </c>
      <c r="B239" s="8" t="s">
        <v>862</v>
      </c>
      <c r="C239" s="8">
        <v>2187</v>
      </c>
      <c r="D239" s="8">
        <v>1946</v>
      </c>
      <c r="E239" s="8">
        <v>1990</v>
      </c>
      <c r="F239" s="8">
        <v>1486</v>
      </c>
      <c r="G239" s="8">
        <v>1366</v>
      </c>
      <c r="H239" s="8">
        <v>1.6</v>
      </c>
      <c r="I239" s="8">
        <v>1.74</v>
      </c>
      <c r="J239" s="8">
        <v>-0.27</v>
      </c>
      <c r="K239" s="8">
        <v>2.0099999999999998</v>
      </c>
      <c r="L239" s="8">
        <v>2169</v>
      </c>
      <c r="M239" s="14">
        <v>0.41414868039991187</v>
      </c>
      <c r="N239" s="14">
        <v>0.58585131960008818</v>
      </c>
    </row>
    <row r="240" spans="1:14" x14ac:dyDescent="0.25">
      <c r="A240" s="8">
        <v>34238</v>
      </c>
      <c r="B240" s="8" t="s">
        <v>865</v>
      </c>
      <c r="C240" s="8">
        <v>36</v>
      </c>
      <c r="D240" s="8">
        <v>51</v>
      </c>
      <c r="E240" s="8">
        <v>59</v>
      </c>
      <c r="F240" s="8">
        <v>58</v>
      </c>
      <c r="G240" s="8">
        <v>54</v>
      </c>
      <c r="H240" s="8">
        <v>-7.9</v>
      </c>
      <c r="I240" s="8">
        <v>-8.42</v>
      </c>
      <c r="J240" s="8">
        <v>0.4</v>
      </c>
      <c r="K240" s="8">
        <v>-8.82</v>
      </c>
      <c r="L240" s="8">
        <v>38</v>
      </c>
      <c r="M240" s="14">
        <v>0</v>
      </c>
      <c r="N240" s="14">
        <v>1</v>
      </c>
    </row>
    <row r="241" spans="1:14" x14ac:dyDescent="0.25">
      <c r="A241" s="8">
        <v>34239</v>
      </c>
      <c r="B241" s="8" t="s">
        <v>867</v>
      </c>
      <c r="C241" s="8">
        <v>6198</v>
      </c>
      <c r="D241" s="8">
        <v>5030</v>
      </c>
      <c r="E241" s="8">
        <v>5618</v>
      </c>
      <c r="F241" s="8">
        <v>3782</v>
      </c>
      <c r="G241" s="8">
        <v>3472</v>
      </c>
      <c r="H241" s="8">
        <v>1.7</v>
      </c>
      <c r="I241" s="8">
        <v>1.54</v>
      </c>
      <c r="J241" s="8">
        <v>0.43</v>
      </c>
      <c r="K241" s="8">
        <v>1.1000000000000001</v>
      </c>
      <c r="L241" s="8">
        <v>6063</v>
      </c>
      <c r="M241" s="14">
        <v>0.20977596741344198</v>
      </c>
      <c r="N241" s="14">
        <v>0.7902240325865606</v>
      </c>
    </row>
    <row r="242" spans="1:14" x14ac:dyDescent="0.25">
      <c r="A242" s="8">
        <v>34240</v>
      </c>
      <c r="B242" s="8" t="s">
        <v>871</v>
      </c>
      <c r="C242" s="8">
        <v>3786</v>
      </c>
      <c r="D242" s="8">
        <v>3037</v>
      </c>
      <c r="E242" s="8">
        <v>3038</v>
      </c>
      <c r="F242" s="8">
        <v>2825</v>
      </c>
      <c r="G242" s="8">
        <v>2027</v>
      </c>
      <c r="H242" s="8">
        <v>3.7</v>
      </c>
      <c r="I242" s="8">
        <v>3.2</v>
      </c>
      <c r="J242" s="8">
        <v>0.56000000000000005</v>
      </c>
      <c r="K242" s="8">
        <v>2.65</v>
      </c>
      <c r="L242" s="8">
        <v>3557</v>
      </c>
      <c r="M242" s="14">
        <v>0.2087912087912088</v>
      </c>
      <c r="N242" s="14">
        <v>0.79120879120879117</v>
      </c>
    </row>
    <row r="243" spans="1:14" x14ac:dyDescent="0.25">
      <c r="A243" s="8">
        <v>34241</v>
      </c>
      <c r="B243" s="8" t="s">
        <v>874</v>
      </c>
      <c r="C243" s="8">
        <v>873</v>
      </c>
      <c r="D243" s="8">
        <v>811</v>
      </c>
      <c r="E243" s="8">
        <v>832</v>
      </c>
      <c r="F243" s="8">
        <v>720</v>
      </c>
      <c r="G243" s="8">
        <v>602</v>
      </c>
      <c r="H243" s="8">
        <v>0.8</v>
      </c>
      <c r="I243" s="8">
        <v>0.24</v>
      </c>
      <c r="J243" s="8">
        <v>-0.43</v>
      </c>
      <c r="K243" s="8">
        <v>0.67</v>
      </c>
      <c r="L243" s="8">
        <v>842</v>
      </c>
      <c r="M243" s="14">
        <v>0.33846153846153876</v>
      </c>
      <c r="N243" s="14">
        <v>0.66153846153846463</v>
      </c>
    </row>
    <row r="244" spans="1:14" x14ac:dyDescent="0.25">
      <c r="A244" s="8">
        <v>34242</v>
      </c>
      <c r="B244" s="8" t="s">
        <v>876</v>
      </c>
      <c r="C244" s="8">
        <v>1074</v>
      </c>
      <c r="D244" s="8">
        <v>926</v>
      </c>
      <c r="E244" s="8">
        <v>985</v>
      </c>
      <c r="F244" s="8">
        <v>734</v>
      </c>
      <c r="G244" s="8">
        <v>479</v>
      </c>
      <c r="H244" s="8">
        <v>1.5</v>
      </c>
      <c r="I244" s="8">
        <v>0.92</v>
      </c>
      <c r="J244" s="8">
        <v>0.46</v>
      </c>
      <c r="K244" s="8">
        <v>0.46</v>
      </c>
      <c r="L244" s="8">
        <v>1031</v>
      </c>
      <c r="M244" s="14">
        <v>0.17525773195876287</v>
      </c>
      <c r="N244" s="14">
        <v>0.82474226804123707</v>
      </c>
    </row>
    <row r="245" spans="1:14" x14ac:dyDescent="0.25">
      <c r="A245" s="8">
        <v>34243</v>
      </c>
      <c r="B245" s="8" t="s">
        <v>878</v>
      </c>
      <c r="C245" s="8">
        <v>2001</v>
      </c>
      <c r="D245" s="8">
        <v>1402</v>
      </c>
      <c r="E245" s="8">
        <v>1861</v>
      </c>
      <c r="F245" s="8">
        <v>1140</v>
      </c>
      <c r="G245" s="8">
        <v>1021</v>
      </c>
      <c r="H245" s="8">
        <v>1.2</v>
      </c>
      <c r="I245" s="8">
        <v>1.34</v>
      </c>
      <c r="J245" s="8">
        <v>0.27</v>
      </c>
      <c r="K245" s="8">
        <v>1.07</v>
      </c>
      <c r="L245" s="8">
        <v>1989</v>
      </c>
      <c r="M245" s="14">
        <v>0.20844173943671326</v>
      </c>
      <c r="N245" s="14">
        <v>0.79155826056328671</v>
      </c>
    </row>
    <row r="246" spans="1:14" x14ac:dyDescent="0.25">
      <c r="A246" s="8">
        <v>34244</v>
      </c>
      <c r="B246" s="8" t="s">
        <v>880</v>
      </c>
      <c r="C246" s="8">
        <v>3209</v>
      </c>
      <c r="D246" s="8">
        <v>2638</v>
      </c>
      <c r="E246" s="8">
        <v>2675</v>
      </c>
      <c r="F246" s="8">
        <v>2477</v>
      </c>
      <c r="G246" s="8">
        <v>1958</v>
      </c>
      <c r="H246" s="8">
        <v>3.1</v>
      </c>
      <c r="I246" s="8">
        <v>2.36</v>
      </c>
      <c r="J246" s="8">
        <v>0.45</v>
      </c>
      <c r="K246" s="8">
        <v>1.91</v>
      </c>
      <c r="L246" s="8">
        <v>3006</v>
      </c>
      <c r="M246" s="14">
        <v>0.14564129893875064</v>
      </c>
      <c r="N246" s="14">
        <v>0.85435870106124523</v>
      </c>
    </row>
    <row r="247" spans="1:14" x14ac:dyDescent="0.25">
      <c r="A247" s="8">
        <v>34245</v>
      </c>
      <c r="B247" s="8" t="s">
        <v>883</v>
      </c>
      <c r="C247" s="8">
        <v>1697</v>
      </c>
      <c r="D247" s="8">
        <v>1831</v>
      </c>
      <c r="E247" s="8">
        <v>1812</v>
      </c>
      <c r="F247" s="8">
        <v>1777</v>
      </c>
      <c r="G247" s="8">
        <v>1705</v>
      </c>
      <c r="H247" s="8">
        <v>-1.1000000000000001</v>
      </c>
      <c r="I247" s="8">
        <v>-1.41</v>
      </c>
      <c r="J247" s="8">
        <v>-1.34</v>
      </c>
      <c r="K247" s="8">
        <v>-7.0000000000000007E-2</v>
      </c>
      <c r="L247" s="8">
        <v>1688</v>
      </c>
      <c r="M247" s="14">
        <v>0.66982830877345712</v>
      </c>
      <c r="N247" s="14">
        <v>0.330171691226543</v>
      </c>
    </row>
    <row r="248" spans="1:14" x14ac:dyDescent="0.25">
      <c r="A248" s="8">
        <v>34246</v>
      </c>
      <c r="B248" s="8" t="s">
        <v>885</v>
      </c>
      <c r="C248" s="8">
        <v>2107</v>
      </c>
      <c r="D248" s="8">
        <v>2059</v>
      </c>
      <c r="E248" s="8">
        <v>2157</v>
      </c>
      <c r="F248" s="8">
        <v>1661</v>
      </c>
      <c r="G248" s="8">
        <v>1600</v>
      </c>
      <c r="H248" s="8">
        <v>-0.4</v>
      </c>
      <c r="I248" s="8">
        <v>-0.27</v>
      </c>
      <c r="J248" s="8">
        <v>0.1</v>
      </c>
      <c r="K248" s="8">
        <v>-0.37</v>
      </c>
      <c r="L248" s="8">
        <v>2128</v>
      </c>
      <c r="M248" s="14">
        <v>0.17056184601366337</v>
      </c>
      <c r="N248" s="14">
        <v>0.82943815398633658</v>
      </c>
    </row>
    <row r="249" spans="1:14" x14ac:dyDescent="0.25">
      <c r="A249" s="8">
        <v>34247</v>
      </c>
      <c r="B249" s="8" t="s">
        <v>887</v>
      </c>
      <c r="C249" s="8">
        <v>5016</v>
      </c>
      <c r="D249" s="8">
        <v>5097</v>
      </c>
      <c r="E249" s="8">
        <v>4807</v>
      </c>
      <c r="F249" s="8">
        <v>4581</v>
      </c>
      <c r="G249" s="8">
        <v>4242</v>
      </c>
      <c r="H249" s="8">
        <v>0.7</v>
      </c>
      <c r="I249" s="8">
        <v>0.48</v>
      </c>
      <c r="J249" s="8">
        <v>-0.32</v>
      </c>
      <c r="K249" s="8">
        <v>0.8</v>
      </c>
      <c r="L249" s="8">
        <v>4923</v>
      </c>
      <c r="M249" s="14">
        <v>0.20606060606060606</v>
      </c>
      <c r="N249" s="14">
        <v>0.79393939393939394</v>
      </c>
    </row>
    <row r="250" spans="1:14" x14ac:dyDescent="0.25">
      <c r="A250" s="8">
        <v>34248</v>
      </c>
      <c r="B250" s="8" t="s">
        <v>891</v>
      </c>
      <c r="C250" s="8">
        <v>943</v>
      </c>
      <c r="D250" s="8">
        <v>575</v>
      </c>
      <c r="E250" s="8">
        <v>736</v>
      </c>
      <c r="F250" s="8">
        <v>531</v>
      </c>
      <c r="G250" s="8">
        <v>382</v>
      </c>
      <c r="H250" s="8">
        <v>4.2</v>
      </c>
      <c r="I250" s="8">
        <v>4.6100000000000003</v>
      </c>
      <c r="J250" s="8">
        <v>1.0900000000000001</v>
      </c>
      <c r="K250" s="8">
        <v>3.52</v>
      </c>
      <c r="L250" s="8">
        <v>922</v>
      </c>
      <c r="M250" s="14">
        <v>0.1011235955056181</v>
      </c>
      <c r="N250" s="14">
        <v>0.89887640449438166</v>
      </c>
    </row>
    <row r="251" spans="1:14" x14ac:dyDescent="0.25">
      <c r="A251" s="8">
        <v>34249</v>
      </c>
      <c r="B251" s="8" t="s">
        <v>893</v>
      </c>
      <c r="C251" s="8">
        <v>2735</v>
      </c>
      <c r="D251" s="8">
        <v>2117</v>
      </c>
      <c r="E251" s="8">
        <v>2270</v>
      </c>
      <c r="F251" s="8">
        <v>1754</v>
      </c>
      <c r="G251" s="8">
        <v>1329</v>
      </c>
      <c r="H251" s="8">
        <v>3.2</v>
      </c>
      <c r="I251" s="8">
        <v>2.99</v>
      </c>
      <c r="J251" s="8">
        <v>0.63</v>
      </c>
      <c r="K251" s="8">
        <v>2.36</v>
      </c>
      <c r="L251" s="8">
        <v>2630</v>
      </c>
      <c r="M251" s="14">
        <v>0.15034965034965017</v>
      </c>
      <c r="N251" s="14">
        <v>0.84965034965034913</v>
      </c>
    </row>
    <row r="252" spans="1:14" x14ac:dyDescent="0.25">
      <c r="A252" s="8">
        <v>34250</v>
      </c>
      <c r="B252" s="8" t="s">
        <v>897</v>
      </c>
      <c r="C252" s="8">
        <v>302</v>
      </c>
      <c r="D252" s="8">
        <v>291</v>
      </c>
      <c r="E252" s="8">
        <v>325</v>
      </c>
      <c r="F252" s="8">
        <v>271</v>
      </c>
      <c r="G252" s="8">
        <v>253</v>
      </c>
      <c r="H252" s="8">
        <v>-1.2</v>
      </c>
      <c r="I252" s="8">
        <v>-1.26</v>
      </c>
      <c r="J252" s="8">
        <v>-1.01</v>
      </c>
      <c r="K252" s="8">
        <v>-0.25</v>
      </c>
      <c r="L252" s="8">
        <v>305</v>
      </c>
      <c r="M252" s="14">
        <v>0.26901443503523648</v>
      </c>
      <c r="N252" s="14">
        <v>0.73098556496476352</v>
      </c>
    </row>
    <row r="253" spans="1:14" x14ac:dyDescent="0.25">
      <c r="A253" s="8">
        <v>34251</v>
      </c>
      <c r="B253" s="8" t="s">
        <v>899</v>
      </c>
      <c r="C253" s="8">
        <v>519</v>
      </c>
      <c r="D253" s="8">
        <v>449</v>
      </c>
      <c r="E253" s="8">
        <v>456</v>
      </c>
      <c r="F253" s="8">
        <v>308</v>
      </c>
      <c r="G253" s="8">
        <v>253</v>
      </c>
      <c r="H253" s="8">
        <v>2.2000000000000002</v>
      </c>
      <c r="I253" s="8">
        <v>2.5</v>
      </c>
      <c r="J253" s="8">
        <v>0.42</v>
      </c>
      <c r="K253" s="8">
        <v>2.09</v>
      </c>
      <c r="L253" s="8">
        <v>516</v>
      </c>
      <c r="M253" s="14">
        <v>0.32558139534883723</v>
      </c>
      <c r="N253" s="14">
        <v>0.67441860465116277</v>
      </c>
    </row>
    <row r="254" spans="1:14" x14ac:dyDescent="0.25">
      <c r="A254" s="8">
        <v>34252</v>
      </c>
      <c r="B254" s="8" t="s">
        <v>901</v>
      </c>
      <c r="C254" s="8">
        <v>253</v>
      </c>
      <c r="D254" s="8">
        <v>244</v>
      </c>
      <c r="E254" s="8">
        <v>271</v>
      </c>
      <c r="F254" s="8">
        <v>262</v>
      </c>
      <c r="G254" s="8">
        <v>291</v>
      </c>
      <c r="H254" s="8">
        <v>-1.1000000000000001</v>
      </c>
      <c r="I254" s="8">
        <v>-1.29</v>
      </c>
      <c r="J254" s="8">
        <v>-1.06</v>
      </c>
      <c r="K254" s="8">
        <v>-0.23</v>
      </c>
      <c r="L254" s="8">
        <v>254</v>
      </c>
      <c r="M254" s="14">
        <v>0.18181818181818182</v>
      </c>
      <c r="N254" s="14">
        <v>0.81818181818181823</v>
      </c>
    </row>
    <row r="255" spans="1:14" x14ac:dyDescent="0.25">
      <c r="A255" s="8">
        <v>34253</v>
      </c>
      <c r="B255" s="8" t="s">
        <v>903</v>
      </c>
      <c r="C255" s="8">
        <v>34</v>
      </c>
      <c r="D255" s="8">
        <v>36</v>
      </c>
      <c r="E255" s="8">
        <v>35</v>
      </c>
      <c r="F255" s="8">
        <v>29</v>
      </c>
      <c r="G255" s="8">
        <v>35</v>
      </c>
      <c r="H255" s="8">
        <v>-0.5</v>
      </c>
      <c r="I255" s="8">
        <v>0</v>
      </c>
      <c r="J255" s="8">
        <v>-1.1399999999999999</v>
      </c>
      <c r="K255" s="8">
        <v>1.1399999999999999</v>
      </c>
      <c r="L255" s="8">
        <v>35</v>
      </c>
      <c r="M255" s="14">
        <v>0.22558628122514768</v>
      </c>
      <c r="N255" s="14">
        <v>0.77441371877485221</v>
      </c>
    </row>
    <row r="256" spans="1:14" x14ac:dyDescent="0.25">
      <c r="A256" s="8">
        <v>34254</v>
      </c>
      <c r="B256" s="8" t="s">
        <v>905</v>
      </c>
      <c r="C256" s="8">
        <v>1163</v>
      </c>
      <c r="D256" s="8">
        <v>1114</v>
      </c>
      <c r="E256" s="8">
        <v>1151</v>
      </c>
      <c r="F256" s="8">
        <v>742</v>
      </c>
      <c r="G256" s="8">
        <v>600</v>
      </c>
      <c r="H256" s="8">
        <v>0.2</v>
      </c>
      <c r="I256" s="8">
        <v>0.28999999999999998</v>
      </c>
      <c r="J256" s="8">
        <v>0.26</v>
      </c>
      <c r="K256" s="8">
        <v>0.03</v>
      </c>
      <c r="L256" s="8">
        <v>1168</v>
      </c>
      <c r="M256" s="14">
        <v>0.22413793103448298</v>
      </c>
      <c r="N256" s="14">
        <v>0.77586206896551735</v>
      </c>
    </row>
    <row r="257" spans="1:14" x14ac:dyDescent="0.25">
      <c r="A257" s="8">
        <v>34255</v>
      </c>
      <c r="B257" s="8" t="s">
        <v>907</v>
      </c>
      <c r="C257" s="8">
        <v>10197</v>
      </c>
      <c r="D257" s="8">
        <v>8495</v>
      </c>
      <c r="E257" s="8">
        <v>9423</v>
      </c>
      <c r="F257" s="8">
        <v>7625</v>
      </c>
      <c r="G257" s="8">
        <v>5936</v>
      </c>
      <c r="H257" s="8">
        <v>1.3</v>
      </c>
      <c r="I257" s="8">
        <v>1.19</v>
      </c>
      <c r="J257" s="8">
        <v>-0.03</v>
      </c>
      <c r="K257" s="8">
        <v>1.22</v>
      </c>
      <c r="L257" s="8">
        <v>9996</v>
      </c>
      <c r="M257" s="14">
        <v>0.16909832715295844</v>
      </c>
      <c r="N257" s="14">
        <v>0.83090167284704164</v>
      </c>
    </row>
    <row r="258" spans="1:14" x14ac:dyDescent="0.25">
      <c r="A258" s="8">
        <v>34256</v>
      </c>
      <c r="B258" s="8" t="s">
        <v>912</v>
      </c>
      <c r="C258" s="8">
        <v>2017</v>
      </c>
      <c r="D258" s="8">
        <v>1608</v>
      </c>
      <c r="E258" s="8">
        <v>1839</v>
      </c>
      <c r="F258" s="8">
        <v>1509</v>
      </c>
      <c r="G258" s="8">
        <v>1415</v>
      </c>
      <c r="H258" s="8">
        <v>1.6</v>
      </c>
      <c r="I258" s="8">
        <v>1.35</v>
      </c>
      <c r="J258" s="8">
        <v>0.35</v>
      </c>
      <c r="K258" s="8">
        <v>1.01</v>
      </c>
      <c r="L258" s="8">
        <v>1967</v>
      </c>
      <c r="M258" s="14">
        <v>0.74106402424351026</v>
      </c>
      <c r="N258" s="14">
        <v>0.25893597575648963</v>
      </c>
    </row>
    <row r="259" spans="1:14" x14ac:dyDescent="0.25">
      <c r="A259" s="8">
        <v>34257</v>
      </c>
      <c r="B259" s="8" t="s">
        <v>914</v>
      </c>
      <c r="C259" s="8">
        <v>216</v>
      </c>
      <c r="D259" s="8">
        <v>210</v>
      </c>
      <c r="E259" s="8">
        <v>200</v>
      </c>
      <c r="F259" s="8">
        <v>209</v>
      </c>
      <c r="G259" s="8">
        <v>207</v>
      </c>
      <c r="H259" s="8">
        <v>1.3</v>
      </c>
      <c r="I259" s="8">
        <v>1.17</v>
      </c>
      <c r="J259" s="8">
        <v>-0.2</v>
      </c>
      <c r="K259" s="8">
        <v>1.37</v>
      </c>
      <c r="L259" s="8">
        <v>212</v>
      </c>
      <c r="M259" s="14">
        <v>0.19385169642499339</v>
      </c>
      <c r="N259" s="14">
        <v>0.80614830357500655</v>
      </c>
    </row>
    <row r="260" spans="1:14" x14ac:dyDescent="0.25">
      <c r="A260" s="8">
        <v>34258</v>
      </c>
      <c r="B260" s="8" t="s">
        <v>916</v>
      </c>
      <c r="C260" s="8">
        <v>1669</v>
      </c>
      <c r="D260" s="8">
        <v>1296</v>
      </c>
      <c r="E260" s="8">
        <v>1479</v>
      </c>
      <c r="F260" s="8">
        <v>1076</v>
      </c>
      <c r="G260" s="8">
        <v>1029</v>
      </c>
      <c r="H260" s="8">
        <v>2</v>
      </c>
      <c r="I260" s="8">
        <v>1.98</v>
      </c>
      <c r="J260" s="8">
        <v>0.21</v>
      </c>
      <c r="K260" s="8">
        <v>1.77</v>
      </c>
      <c r="L260" s="8">
        <v>1631</v>
      </c>
      <c r="M260" s="14">
        <v>0.17536534446764088</v>
      </c>
      <c r="N260" s="14">
        <v>0.82463465553235782</v>
      </c>
    </row>
    <row r="261" spans="1:14" x14ac:dyDescent="0.25">
      <c r="A261" s="8">
        <v>34259</v>
      </c>
      <c r="B261" s="8" t="s">
        <v>918</v>
      </c>
      <c r="C261" s="8">
        <v>5552</v>
      </c>
      <c r="D261" s="8">
        <v>5169</v>
      </c>
      <c r="E261" s="8">
        <v>5335</v>
      </c>
      <c r="F261" s="8">
        <v>4398</v>
      </c>
      <c r="G261" s="8">
        <v>3567</v>
      </c>
      <c r="H261" s="8">
        <v>0.7</v>
      </c>
      <c r="I261" s="8">
        <v>0.52</v>
      </c>
      <c r="J261" s="8">
        <v>0.14000000000000001</v>
      </c>
      <c r="K261" s="8">
        <v>0.38</v>
      </c>
      <c r="L261" s="8">
        <v>5476</v>
      </c>
      <c r="M261" s="14">
        <v>0.38297872340425587</v>
      </c>
      <c r="N261" s="14">
        <v>0.61702127659574413</v>
      </c>
    </row>
    <row r="262" spans="1:14" x14ac:dyDescent="0.25">
      <c r="A262" s="8">
        <v>34260</v>
      </c>
      <c r="B262" s="8" t="s">
        <v>923</v>
      </c>
      <c r="C262" s="8">
        <v>855</v>
      </c>
      <c r="D262" s="8">
        <v>824</v>
      </c>
      <c r="E262" s="8">
        <v>866</v>
      </c>
      <c r="F262" s="8">
        <v>789</v>
      </c>
      <c r="G262" s="8">
        <v>813</v>
      </c>
      <c r="H262" s="8">
        <v>-0.2</v>
      </c>
      <c r="I262" s="8">
        <v>-0.09</v>
      </c>
      <c r="J262" s="8">
        <v>-3.31</v>
      </c>
      <c r="K262" s="8">
        <v>3.22</v>
      </c>
      <c r="L262" s="8">
        <v>862</v>
      </c>
      <c r="M262" s="14">
        <v>0.47655248994922916</v>
      </c>
      <c r="N262" s="14">
        <v>0.52344751005076717</v>
      </c>
    </row>
    <row r="263" spans="1:14" x14ac:dyDescent="0.25">
      <c r="A263" s="8">
        <v>34261</v>
      </c>
      <c r="B263" s="8" t="s">
        <v>925</v>
      </c>
      <c r="C263" s="8">
        <v>245</v>
      </c>
      <c r="D263" s="8">
        <v>256</v>
      </c>
      <c r="E263" s="8">
        <v>260</v>
      </c>
      <c r="F263" s="8">
        <v>245</v>
      </c>
      <c r="G263" s="8">
        <v>190</v>
      </c>
      <c r="H263" s="8">
        <v>-1</v>
      </c>
      <c r="I263" s="8">
        <v>-0.86</v>
      </c>
      <c r="J263" s="8">
        <v>-0.16</v>
      </c>
      <c r="K263" s="8">
        <v>-0.7</v>
      </c>
      <c r="L263" s="8">
        <v>249</v>
      </c>
      <c r="M263" s="14">
        <v>0.15789473684210525</v>
      </c>
      <c r="N263" s="14">
        <v>0.84210526315789458</v>
      </c>
    </row>
    <row r="264" spans="1:14" x14ac:dyDescent="0.25">
      <c r="A264" s="8">
        <v>34262</v>
      </c>
      <c r="B264" s="8" t="s">
        <v>927</v>
      </c>
      <c r="C264" s="8">
        <v>250</v>
      </c>
      <c r="D264" s="8">
        <v>218</v>
      </c>
      <c r="E264" s="8">
        <v>210</v>
      </c>
      <c r="F264" s="8">
        <v>184</v>
      </c>
      <c r="G264" s="8">
        <v>171</v>
      </c>
      <c r="H264" s="8">
        <v>2.9</v>
      </c>
      <c r="I264" s="8">
        <v>2.36</v>
      </c>
      <c r="J264" s="8">
        <v>-0.36</v>
      </c>
      <c r="K264" s="8">
        <v>2.73</v>
      </c>
      <c r="L264" s="8">
        <v>236</v>
      </c>
      <c r="M264" s="14">
        <v>0.1458333333333334</v>
      </c>
      <c r="N264" s="14">
        <v>0.85416666666666963</v>
      </c>
    </row>
    <row r="265" spans="1:14" x14ac:dyDescent="0.25">
      <c r="A265" s="8">
        <v>34263</v>
      </c>
      <c r="B265" s="8" t="s">
        <v>929</v>
      </c>
      <c r="C265" s="8">
        <v>433</v>
      </c>
      <c r="D265" s="8">
        <v>351</v>
      </c>
      <c r="E265" s="8">
        <v>386</v>
      </c>
      <c r="F265" s="8">
        <v>273</v>
      </c>
      <c r="G265" s="8">
        <v>167</v>
      </c>
      <c r="H265" s="8">
        <v>1.9</v>
      </c>
      <c r="I265" s="8">
        <v>1.99</v>
      </c>
      <c r="J265" s="8">
        <v>0.5</v>
      </c>
      <c r="K265" s="8">
        <v>1.49</v>
      </c>
      <c r="L265" s="8">
        <v>426</v>
      </c>
      <c r="M265" s="14">
        <v>0.21428571428571469</v>
      </c>
      <c r="N265" s="14">
        <v>0.78571428571428681</v>
      </c>
    </row>
    <row r="266" spans="1:14" x14ac:dyDescent="0.25">
      <c r="A266" s="8">
        <v>34264</v>
      </c>
      <c r="B266" s="8" t="s">
        <v>931</v>
      </c>
      <c r="C266" s="8">
        <v>210</v>
      </c>
      <c r="D266" s="8">
        <v>190</v>
      </c>
      <c r="E266" s="8">
        <v>199</v>
      </c>
      <c r="F266" s="8">
        <v>184</v>
      </c>
      <c r="G266" s="8">
        <v>124</v>
      </c>
      <c r="H266" s="8">
        <v>0.9</v>
      </c>
      <c r="I266" s="8">
        <v>0.5</v>
      </c>
      <c r="J266" s="8">
        <v>0.8</v>
      </c>
      <c r="K266" s="8">
        <v>-0.3</v>
      </c>
      <c r="L266" s="8">
        <v>204</v>
      </c>
      <c r="M266" s="14">
        <v>0.19183202468480026</v>
      </c>
      <c r="N266" s="14">
        <v>0.80816797531519891</v>
      </c>
    </row>
    <row r="267" spans="1:14" x14ac:dyDescent="0.25">
      <c r="A267" s="8">
        <v>34265</v>
      </c>
      <c r="B267" s="8" t="s">
        <v>933</v>
      </c>
      <c r="C267" s="8">
        <v>750</v>
      </c>
      <c r="D267" s="8">
        <v>663</v>
      </c>
      <c r="E267" s="8">
        <v>680</v>
      </c>
      <c r="F267" s="8">
        <v>478</v>
      </c>
      <c r="G267" s="8">
        <v>344</v>
      </c>
      <c r="H267" s="8">
        <v>1.6</v>
      </c>
      <c r="I267" s="8">
        <v>1.62</v>
      </c>
      <c r="J267" s="8">
        <v>0.28000000000000003</v>
      </c>
      <c r="K267" s="8">
        <v>1.34</v>
      </c>
      <c r="L267" s="8">
        <v>737</v>
      </c>
      <c r="M267" s="14">
        <v>0.16666666666666666</v>
      </c>
      <c r="N267" s="14">
        <v>0.83333333333333337</v>
      </c>
    </row>
    <row r="268" spans="1:14" x14ac:dyDescent="0.25">
      <c r="A268" s="8">
        <v>34266</v>
      </c>
      <c r="B268" s="8" t="s">
        <v>935</v>
      </c>
      <c r="C268" s="8">
        <v>500</v>
      </c>
      <c r="D268" s="8">
        <v>443</v>
      </c>
      <c r="E268" s="8">
        <v>482</v>
      </c>
      <c r="F268" s="8">
        <v>352</v>
      </c>
      <c r="G268" s="8">
        <v>239</v>
      </c>
      <c r="H268" s="8">
        <v>0.6</v>
      </c>
      <c r="I268" s="8">
        <v>0.41</v>
      </c>
      <c r="J268" s="8">
        <v>0.49</v>
      </c>
      <c r="K268" s="8">
        <v>-0.08</v>
      </c>
      <c r="L268" s="8">
        <v>492</v>
      </c>
      <c r="M268" s="14">
        <v>0.49321142920168487</v>
      </c>
      <c r="N268" s="14">
        <v>0.50678857079831507</v>
      </c>
    </row>
    <row r="269" spans="1:14" x14ac:dyDescent="0.25">
      <c r="A269" s="8">
        <v>34267</v>
      </c>
      <c r="B269" s="8" t="s">
        <v>937</v>
      </c>
      <c r="C269" s="8">
        <v>1727</v>
      </c>
      <c r="D269" s="8">
        <v>1505</v>
      </c>
      <c r="E269" s="8">
        <v>1611</v>
      </c>
      <c r="F269" s="8">
        <v>1160</v>
      </c>
      <c r="G269" s="8">
        <v>1011</v>
      </c>
      <c r="H269" s="8">
        <v>1.2</v>
      </c>
      <c r="I269" s="8">
        <v>1.33</v>
      </c>
      <c r="J269" s="8">
        <v>0.08</v>
      </c>
      <c r="K269" s="8">
        <v>1.25</v>
      </c>
      <c r="L269" s="8">
        <v>1721</v>
      </c>
      <c r="M269" s="14">
        <v>0.20600135171381176</v>
      </c>
      <c r="N269" s="14">
        <v>0.79399864828618727</v>
      </c>
    </row>
    <row r="270" spans="1:14" x14ac:dyDescent="0.25">
      <c r="A270" s="8">
        <v>34268</v>
      </c>
      <c r="B270" s="8" t="s">
        <v>939</v>
      </c>
      <c r="C270" s="8">
        <v>634</v>
      </c>
      <c r="D270" s="8">
        <v>516</v>
      </c>
      <c r="E270" s="8">
        <v>657</v>
      </c>
      <c r="F270" s="8">
        <v>361</v>
      </c>
      <c r="G270" s="8">
        <v>338</v>
      </c>
      <c r="H270" s="8">
        <v>-0.6</v>
      </c>
      <c r="I270" s="8">
        <v>-0.87</v>
      </c>
      <c r="J270" s="8">
        <v>0.25</v>
      </c>
      <c r="K270" s="8">
        <v>-1.1200000000000001</v>
      </c>
      <c r="L270" s="8">
        <v>629</v>
      </c>
      <c r="M270" s="14">
        <v>0.22197693257337431</v>
      </c>
      <c r="N270" s="14">
        <v>0.7780230674266253</v>
      </c>
    </row>
    <row r="271" spans="1:14" x14ac:dyDescent="0.25">
      <c r="A271" s="8">
        <v>34269</v>
      </c>
      <c r="B271" s="8" t="s">
        <v>941</v>
      </c>
      <c r="C271" s="8">
        <v>147</v>
      </c>
      <c r="D271" s="8">
        <v>139</v>
      </c>
      <c r="E271" s="8">
        <v>145</v>
      </c>
      <c r="F271" s="8">
        <v>115</v>
      </c>
      <c r="G271" s="8">
        <v>135</v>
      </c>
      <c r="H271" s="8">
        <v>0.2</v>
      </c>
      <c r="I271" s="8">
        <v>0.41</v>
      </c>
      <c r="J271" s="8">
        <v>-0.14000000000000001</v>
      </c>
      <c r="K271" s="8">
        <v>0.55000000000000004</v>
      </c>
      <c r="L271" s="8">
        <v>148</v>
      </c>
      <c r="M271" s="14">
        <v>0.26163395058114808</v>
      </c>
      <c r="N271" s="14">
        <v>0.73836604941885187</v>
      </c>
    </row>
    <row r="272" spans="1:14" x14ac:dyDescent="0.25">
      <c r="A272" s="8">
        <v>34270</v>
      </c>
      <c r="B272" s="8" t="s">
        <v>943</v>
      </c>
      <c r="C272" s="8">
        <v>11086</v>
      </c>
      <c r="D272" s="8">
        <v>8761</v>
      </c>
      <c r="E272" s="8">
        <v>8567</v>
      </c>
      <c r="F272" s="8">
        <v>8056</v>
      </c>
      <c r="G272" s="8">
        <v>5390</v>
      </c>
      <c r="H272" s="8">
        <v>4.4000000000000004</v>
      </c>
      <c r="I272" s="8">
        <v>4.0599999999999996</v>
      </c>
      <c r="J272" s="8">
        <v>0.23</v>
      </c>
      <c r="K272" s="8">
        <v>3.83</v>
      </c>
      <c r="L272" s="8">
        <v>10452</v>
      </c>
      <c r="M272" s="14">
        <v>0</v>
      </c>
      <c r="N272" s="14">
        <v>1</v>
      </c>
    </row>
    <row r="273" spans="1:14" x14ac:dyDescent="0.25">
      <c r="A273" s="8">
        <v>34271</v>
      </c>
      <c r="B273" s="8" t="s">
        <v>947</v>
      </c>
      <c r="C273" s="8">
        <v>219</v>
      </c>
      <c r="D273" s="8">
        <v>202</v>
      </c>
      <c r="E273" s="8">
        <v>215</v>
      </c>
      <c r="F273" s="8">
        <v>191</v>
      </c>
      <c r="G273" s="8">
        <v>192</v>
      </c>
      <c r="H273" s="8">
        <v>0.3</v>
      </c>
      <c r="I273" s="8">
        <v>0.46</v>
      </c>
      <c r="J273" s="8">
        <v>0</v>
      </c>
      <c r="K273" s="8">
        <v>0.46</v>
      </c>
      <c r="L273" s="8">
        <v>220</v>
      </c>
      <c r="M273" s="14">
        <v>0.18611987381703501</v>
      </c>
      <c r="N273" s="14">
        <v>0.81388012618297079</v>
      </c>
    </row>
    <row r="274" spans="1:14" x14ac:dyDescent="0.25">
      <c r="A274" s="8">
        <v>34272</v>
      </c>
      <c r="B274" s="8" t="s">
        <v>949</v>
      </c>
      <c r="C274" s="8">
        <v>3278</v>
      </c>
      <c r="D274" s="8">
        <v>2718</v>
      </c>
      <c r="E274" s="8">
        <v>2962</v>
      </c>
      <c r="F274" s="8">
        <v>2493</v>
      </c>
      <c r="G274" s="8">
        <v>1568</v>
      </c>
      <c r="H274" s="8">
        <v>1.7</v>
      </c>
      <c r="I274" s="8">
        <v>1.97</v>
      </c>
      <c r="J274" s="8">
        <v>0.62</v>
      </c>
      <c r="K274" s="8">
        <v>1.36</v>
      </c>
      <c r="L274" s="8">
        <v>3266</v>
      </c>
      <c r="M274" s="14">
        <v>0.35714285714285804</v>
      </c>
      <c r="N274" s="14">
        <v>0.64285714285714335</v>
      </c>
    </row>
    <row r="275" spans="1:14" x14ac:dyDescent="0.25">
      <c r="A275" s="8">
        <v>34273</v>
      </c>
      <c r="B275" s="8" t="s">
        <v>952</v>
      </c>
      <c r="C275" s="8">
        <v>143</v>
      </c>
      <c r="D275" s="8">
        <v>142</v>
      </c>
      <c r="E275" s="8">
        <v>112</v>
      </c>
      <c r="F275" s="8">
        <v>118</v>
      </c>
      <c r="G275" s="8">
        <v>103</v>
      </c>
      <c r="H275" s="8">
        <v>4.2</v>
      </c>
      <c r="I275" s="8">
        <v>4.71</v>
      </c>
      <c r="J275" s="8">
        <v>-1.3</v>
      </c>
      <c r="K275" s="8">
        <v>6.01</v>
      </c>
      <c r="L275" s="8">
        <v>141</v>
      </c>
      <c r="M275" s="14">
        <v>0.3307278590300104</v>
      </c>
      <c r="N275" s="14">
        <v>0.66927214096998877</v>
      </c>
    </row>
    <row r="276" spans="1:14" x14ac:dyDescent="0.25">
      <c r="A276" s="8">
        <v>34274</v>
      </c>
      <c r="B276" s="8" t="s">
        <v>954</v>
      </c>
      <c r="C276" s="8">
        <v>2766</v>
      </c>
      <c r="D276" s="8">
        <v>2205</v>
      </c>
      <c r="E276" s="8">
        <v>2651</v>
      </c>
      <c r="F276" s="8">
        <v>1894</v>
      </c>
      <c r="G276" s="8">
        <v>1623</v>
      </c>
      <c r="H276" s="8">
        <v>0.7</v>
      </c>
      <c r="I276" s="8">
        <v>0.82</v>
      </c>
      <c r="J276" s="8">
        <v>0.32</v>
      </c>
      <c r="K276" s="8">
        <v>0.5</v>
      </c>
      <c r="L276" s="8">
        <v>2761</v>
      </c>
      <c r="M276" s="14">
        <v>0.23999999999999971</v>
      </c>
      <c r="N276" s="14">
        <v>0.7599999999999989</v>
      </c>
    </row>
    <row r="277" spans="1:14" x14ac:dyDescent="0.25">
      <c r="A277" s="8">
        <v>34276</v>
      </c>
      <c r="B277" s="8" t="s">
        <v>957</v>
      </c>
      <c r="C277" s="8">
        <v>4883</v>
      </c>
      <c r="D277" s="8">
        <v>4660</v>
      </c>
      <c r="E277" s="8">
        <v>4667</v>
      </c>
      <c r="F277" s="8">
        <v>3713</v>
      </c>
      <c r="G277" s="8">
        <v>2623</v>
      </c>
      <c r="H277" s="8">
        <v>0.8</v>
      </c>
      <c r="I277" s="8">
        <v>0.71</v>
      </c>
      <c r="J277" s="8">
        <v>0.17</v>
      </c>
      <c r="K277" s="8">
        <v>0.54</v>
      </c>
      <c r="L277" s="8">
        <v>4836</v>
      </c>
      <c r="M277" s="14">
        <v>0.54545454545454541</v>
      </c>
      <c r="N277" s="14">
        <v>0.45454545454545453</v>
      </c>
    </row>
    <row r="278" spans="1:14" x14ac:dyDescent="0.25">
      <c r="A278" s="8">
        <v>34277</v>
      </c>
      <c r="B278" s="8" t="s">
        <v>961</v>
      </c>
      <c r="C278" s="8">
        <v>186</v>
      </c>
      <c r="D278" s="8">
        <v>160</v>
      </c>
      <c r="E278" s="8">
        <v>169</v>
      </c>
      <c r="F278" s="8">
        <v>142</v>
      </c>
      <c r="G278" s="8">
        <v>119</v>
      </c>
      <c r="H278" s="8">
        <v>1.6</v>
      </c>
      <c r="I278" s="8">
        <v>2.2599999999999998</v>
      </c>
      <c r="J278" s="8">
        <v>0.23</v>
      </c>
      <c r="K278" s="8">
        <v>2.04</v>
      </c>
      <c r="L278" s="8">
        <v>189</v>
      </c>
      <c r="M278" s="14">
        <v>0.66666666666666774</v>
      </c>
      <c r="N278" s="14">
        <v>0.33333333333333387</v>
      </c>
    </row>
    <row r="279" spans="1:14" x14ac:dyDescent="0.25">
      <c r="A279" s="8">
        <v>34278</v>
      </c>
      <c r="B279" s="8" t="s">
        <v>963</v>
      </c>
      <c r="C279" s="8">
        <v>55</v>
      </c>
      <c r="D279" s="8">
        <v>56</v>
      </c>
      <c r="E279" s="8">
        <v>49</v>
      </c>
      <c r="F279" s="8">
        <v>44</v>
      </c>
      <c r="G279" s="8">
        <v>35</v>
      </c>
      <c r="H279" s="8">
        <v>1.9</v>
      </c>
      <c r="I279" s="8">
        <v>0.8</v>
      </c>
      <c r="J279" s="8">
        <v>-0.4</v>
      </c>
      <c r="K279" s="8">
        <v>1.2</v>
      </c>
      <c r="L279" s="8">
        <v>51</v>
      </c>
      <c r="M279" s="14">
        <v>0.41459383522010845</v>
      </c>
      <c r="N279" s="14">
        <v>0.58540616477989316</v>
      </c>
    </row>
    <row r="280" spans="1:14" x14ac:dyDescent="0.25">
      <c r="A280" s="8">
        <v>34279</v>
      </c>
      <c r="B280" s="8" t="s">
        <v>965</v>
      </c>
      <c r="C280" s="8">
        <v>325</v>
      </c>
      <c r="D280" s="8">
        <v>350</v>
      </c>
      <c r="E280" s="8">
        <v>354</v>
      </c>
      <c r="F280" s="8">
        <v>331</v>
      </c>
      <c r="G280" s="8">
        <v>361</v>
      </c>
      <c r="H280" s="8">
        <v>-1.4</v>
      </c>
      <c r="I280" s="8">
        <v>-0.86</v>
      </c>
      <c r="J280" s="8">
        <v>-0.63</v>
      </c>
      <c r="K280" s="8">
        <v>-0.23</v>
      </c>
      <c r="L280" s="8">
        <v>339</v>
      </c>
      <c r="M280" s="14">
        <v>0.15094339622641506</v>
      </c>
      <c r="N280" s="14">
        <v>0.84905660377358416</v>
      </c>
    </row>
    <row r="281" spans="1:14" x14ac:dyDescent="0.25">
      <c r="A281" s="8">
        <v>34280</v>
      </c>
      <c r="B281" s="8" t="s">
        <v>967</v>
      </c>
      <c r="C281" s="8">
        <v>615</v>
      </c>
      <c r="D281" s="8">
        <v>559</v>
      </c>
      <c r="E281" s="8">
        <v>591</v>
      </c>
      <c r="F281" s="8">
        <v>539</v>
      </c>
      <c r="G281" s="8">
        <v>469</v>
      </c>
      <c r="H281" s="8">
        <v>0.7</v>
      </c>
      <c r="I281" s="8">
        <v>1</v>
      </c>
      <c r="J281" s="8">
        <v>0.83</v>
      </c>
      <c r="K281" s="8">
        <v>0.17</v>
      </c>
      <c r="L281" s="8">
        <v>621</v>
      </c>
      <c r="M281" s="14">
        <v>0.29714285714285715</v>
      </c>
      <c r="N281" s="14">
        <v>0.70285714285714285</v>
      </c>
    </row>
    <row r="282" spans="1:14" x14ac:dyDescent="0.25">
      <c r="A282" s="8">
        <v>34281</v>
      </c>
      <c r="B282" s="8" t="s">
        <v>969</v>
      </c>
      <c r="C282" s="8">
        <v>2329</v>
      </c>
      <c r="D282" s="8">
        <v>1847</v>
      </c>
      <c r="E282" s="8">
        <v>2192</v>
      </c>
      <c r="F282" s="8">
        <v>1357</v>
      </c>
      <c r="G282" s="8">
        <v>1252</v>
      </c>
      <c r="H282" s="8">
        <v>1</v>
      </c>
      <c r="I282" s="8">
        <v>0.91</v>
      </c>
      <c r="J282" s="8">
        <v>0.12</v>
      </c>
      <c r="K282" s="8">
        <v>0.8</v>
      </c>
      <c r="L282" s="8">
        <v>2294</v>
      </c>
      <c r="M282" s="14">
        <v>0.10810810810810811</v>
      </c>
      <c r="N282" s="14">
        <v>0.89189189189189277</v>
      </c>
    </row>
    <row r="283" spans="1:14" x14ac:dyDescent="0.25">
      <c r="A283" s="8">
        <v>34282</v>
      </c>
      <c r="B283" s="8" t="s">
        <v>972</v>
      </c>
      <c r="C283" s="8">
        <v>1248</v>
      </c>
      <c r="D283" s="8">
        <v>904</v>
      </c>
      <c r="E283" s="8">
        <v>1058</v>
      </c>
      <c r="F283" s="8">
        <v>754</v>
      </c>
      <c r="G283" s="8">
        <v>593</v>
      </c>
      <c r="H283" s="8">
        <v>2.8</v>
      </c>
      <c r="I283" s="8">
        <v>2.29</v>
      </c>
      <c r="J283" s="8">
        <v>1.3</v>
      </c>
      <c r="K283" s="8">
        <v>0.99</v>
      </c>
      <c r="L283" s="8">
        <v>1185</v>
      </c>
      <c r="M283" s="14">
        <v>0.62500000000000033</v>
      </c>
      <c r="N283" s="14">
        <v>0.37499999999999967</v>
      </c>
    </row>
    <row r="284" spans="1:14" x14ac:dyDescent="0.25">
      <c r="A284" s="8">
        <v>34283</v>
      </c>
      <c r="B284" s="8" t="s">
        <v>974</v>
      </c>
      <c r="C284" s="8">
        <v>135</v>
      </c>
      <c r="D284" s="8">
        <v>119</v>
      </c>
      <c r="E284" s="8">
        <v>107</v>
      </c>
      <c r="F284" s="8">
        <v>87</v>
      </c>
      <c r="G284" s="8">
        <v>76</v>
      </c>
      <c r="H284" s="8">
        <v>4</v>
      </c>
      <c r="I284" s="8">
        <v>4.29</v>
      </c>
      <c r="J284" s="8">
        <v>0.17</v>
      </c>
      <c r="K284" s="8">
        <v>4.12</v>
      </c>
      <c r="L284" s="8">
        <v>132</v>
      </c>
      <c r="M284" s="14">
        <v>0.76988592599439221</v>
      </c>
      <c r="N284" s="14">
        <v>0.23011407400560785</v>
      </c>
    </row>
    <row r="285" spans="1:14" x14ac:dyDescent="0.25">
      <c r="A285" s="8">
        <v>34284</v>
      </c>
      <c r="B285" s="8" t="s">
        <v>976</v>
      </c>
      <c r="C285" s="8">
        <v>1794</v>
      </c>
      <c r="D285" s="8">
        <v>2121</v>
      </c>
      <c r="E285" s="8">
        <v>1993</v>
      </c>
      <c r="F285" s="8">
        <v>2287</v>
      </c>
      <c r="G285" s="8">
        <v>2566</v>
      </c>
      <c r="H285" s="8">
        <v>-1.7</v>
      </c>
      <c r="I285" s="8">
        <v>-1.6</v>
      </c>
      <c r="J285" s="8">
        <v>-1.24</v>
      </c>
      <c r="K285" s="8">
        <v>-0.35</v>
      </c>
      <c r="L285" s="8">
        <v>1839</v>
      </c>
      <c r="M285" s="14">
        <v>0.27777777777777751</v>
      </c>
      <c r="N285" s="14">
        <v>0.72222222222222099</v>
      </c>
    </row>
    <row r="286" spans="1:14" x14ac:dyDescent="0.25">
      <c r="A286" s="8">
        <v>34285</v>
      </c>
      <c r="B286" s="8" t="s">
        <v>980</v>
      </c>
      <c r="C286" s="8">
        <v>638</v>
      </c>
      <c r="D286" s="8">
        <v>619</v>
      </c>
      <c r="E286" s="8">
        <v>662</v>
      </c>
      <c r="F286" s="8">
        <v>513</v>
      </c>
      <c r="G286" s="8">
        <v>399</v>
      </c>
      <c r="H286" s="8">
        <v>-0.6</v>
      </c>
      <c r="I286" s="8">
        <v>-0.43</v>
      </c>
      <c r="J286" s="8">
        <v>-0.06</v>
      </c>
      <c r="K286" s="8">
        <v>-0.37</v>
      </c>
      <c r="L286" s="8">
        <v>648</v>
      </c>
      <c r="M286" s="14">
        <v>0.35416666666666669</v>
      </c>
      <c r="N286" s="14">
        <v>0.64583333333333337</v>
      </c>
    </row>
    <row r="287" spans="1:14" x14ac:dyDescent="0.25">
      <c r="A287" s="8">
        <v>34286</v>
      </c>
      <c r="B287" s="8" t="s">
        <v>982</v>
      </c>
      <c r="C287" s="8">
        <v>401</v>
      </c>
      <c r="D287" s="8">
        <v>388</v>
      </c>
      <c r="E287" s="8">
        <v>431</v>
      </c>
      <c r="F287" s="8">
        <v>218</v>
      </c>
      <c r="G287" s="8">
        <v>197</v>
      </c>
      <c r="H287" s="8">
        <v>-1.2</v>
      </c>
      <c r="I287" s="8">
        <v>-1.33</v>
      </c>
      <c r="J287" s="8">
        <v>0.33</v>
      </c>
      <c r="K287" s="8">
        <v>-1.67</v>
      </c>
      <c r="L287" s="8">
        <v>403</v>
      </c>
      <c r="M287" s="14">
        <v>0.23333333333333359</v>
      </c>
      <c r="N287" s="14">
        <v>0.76666666666666994</v>
      </c>
    </row>
    <row r="288" spans="1:14" x14ac:dyDescent="0.25">
      <c r="A288" s="8">
        <v>34287</v>
      </c>
      <c r="B288" s="8" t="s">
        <v>984</v>
      </c>
      <c r="C288" s="8">
        <v>267</v>
      </c>
      <c r="D288" s="8">
        <v>298</v>
      </c>
      <c r="E288" s="8">
        <v>310</v>
      </c>
      <c r="F288" s="8">
        <v>229</v>
      </c>
      <c r="G288" s="8">
        <v>199</v>
      </c>
      <c r="H288" s="8">
        <v>-2.5</v>
      </c>
      <c r="I288" s="8">
        <v>-2.65</v>
      </c>
      <c r="J288" s="8">
        <v>0.41</v>
      </c>
      <c r="K288" s="8">
        <v>-3.06</v>
      </c>
      <c r="L288" s="8">
        <v>271</v>
      </c>
      <c r="M288" s="14">
        <v>0.16846240848094329</v>
      </c>
      <c r="N288" s="14">
        <v>0.83153759151905648</v>
      </c>
    </row>
    <row r="289" spans="1:14" x14ac:dyDescent="0.25">
      <c r="A289" s="8">
        <v>34288</v>
      </c>
      <c r="B289" s="8" t="s">
        <v>986</v>
      </c>
      <c r="C289" s="8">
        <v>976</v>
      </c>
      <c r="D289" s="8">
        <v>880</v>
      </c>
      <c r="E289" s="8">
        <v>856</v>
      </c>
      <c r="F289" s="8">
        <v>583</v>
      </c>
      <c r="G289" s="8">
        <v>448</v>
      </c>
      <c r="H289" s="8">
        <v>2.2000000000000002</v>
      </c>
      <c r="I289" s="8">
        <v>2.83</v>
      </c>
      <c r="J289" s="8">
        <v>0.66</v>
      </c>
      <c r="K289" s="8">
        <v>2.16</v>
      </c>
      <c r="L289" s="8">
        <v>984</v>
      </c>
      <c r="M289" s="14">
        <v>0.3071654178031954</v>
      </c>
      <c r="N289" s="14">
        <v>0.6928345821968046</v>
      </c>
    </row>
    <row r="290" spans="1:14" x14ac:dyDescent="0.25">
      <c r="A290" s="8">
        <v>34289</v>
      </c>
      <c r="B290" s="8" t="s">
        <v>988</v>
      </c>
      <c r="C290" s="8">
        <v>2807</v>
      </c>
      <c r="D290" s="8">
        <v>2320</v>
      </c>
      <c r="E290" s="8">
        <v>2324</v>
      </c>
      <c r="F290" s="8">
        <v>2200</v>
      </c>
      <c r="G290" s="8">
        <v>2076</v>
      </c>
      <c r="H290" s="8">
        <v>3.2</v>
      </c>
      <c r="I290" s="8">
        <v>3.35</v>
      </c>
      <c r="J290" s="8">
        <v>0.05</v>
      </c>
      <c r="K290" s="8">
        <v>3.3</v>
      </c>
      <c r="L290" s="8">
        <v>2740</v>
      </c>
      <c r="M290" s="14">
        <v>0.2321428571428574</v>
      </c>
      <c r="N290" s="14">
        <v>0.76785714285714313</v>
      </c>
    </row>
    <row r="291" spans="1:14" x14ac:dyDescent="0.25">
      <c r="A291" s="8">
        <v>34290</v>
      </c>
      <c r="B291" s="8" t="s">
        <v>991</v>
      </c>
      <c r="C291" s="8">
        <v>719</v>
      </c>
      <c r="D291" s="8">
        <v>660</v>
      </c>
      <c r="E291" s="8">
        <v>667</v>
      </c>
      <c r="F291" s="8">
        <v>567</v>
      </c>
      <c r="G291" s="8">
        <v>457</v>
      </c>
      <c r="H291" s="8">
        <v>1.3</v>
      </c>
      <c r="I291" s="8">
        <v>0.74</v>
      </c>
      <c r="J291" s="8">
        <v>0.15</v>
      </c>
      <c r="K291" s="8">
        <v>0.59</v>
      </c>
      <c r="L291" s="8">
        <v>692</v>
      </c>
      <c r="M291" s="14">
        <v>0.28554990013492249</v>
      </c>
      <c r="N291" s="14">
        <v>0.71445009986507901</v>
      </c>
    </row>
    <row r="292" spans="1:14" x14ac:dyDescent="0.25">
      <c r="A292" s="8">
        <v>34291</v>
      </c>
      <c r="B292" s="8" t="s">
        <v>993</v>
      </c>
      <c r="C292" s="8">
        <v>355</v>
      </c>
      <c r="D292" s="8">
        <v>328</v>
      </c>
      <c r="E292" s="8">
        <v>320</v>
      </c>
      <c r="F292" s="8">
        <v>323</v>
      </c>
      <c r="G292" s="8">
        <v>301</v>
      </c>
      <c r="H292" s="8">
        <v>1.7</v>
      </c>
      <c r="I292" s="8">
        <v>2.33</v>
      </c>
      <c r="J292" s="8">
        <v>-0.24</v>
      </c>
      <c r="K292" s="8">
        <v>2.57</v>
      </c>
      <c r="L292" s="8">
        <v>359</v>
      </c>
      <c r="M292" s="14">
        <v>0.1499999999999998</v>
      </c>
      <c r="N292" s="14">
        <v>0.85000000000000031</v>
      </c>
    </row>
    <row r="293" spans="1:14" x14ac:dyDescent="0.25">
      <c r="A293" s="8">
        <v>34292</v>
      </c>
      <c r="B293" s="8" t="s">
        <v>995</v>
      </c>
      <c r="C293" s="8">
        <v>302</v>
      </c>
      <c r="D293" s="8">
        <v>255</v>
      </c>
      <c r="E293" s="8">
        <v>308</v>
      </c>
      <c r="F293" s="8">
        <v>192</v>
      </c>
      <c r="G293" s="8">
        <v>141</v>
      </c>
      <c r="H293" s="8">
        <v>-0.3</v>
      </c>
      <c r="I293" s="8">
        <v>-0.52</v>
      </c>
      <c r="J293" s="8">
        <v>0</v>
      </c>
      <c r="K293" s="8">
        <v>-0.52</v>
      </c>
      <c r="L293" s="8">
        <v>300</v>
      </c>
      <c r="M293" s="14">
        <v>0.80013314365849486</v>
      </c>
      <c r="N293" s="14">
        <v>0.19986685634150575</v>
      </c>
    </row>
    <row r="294" spans="1:14" x14ac:dyDescent="0.25">
      <c r="A294" s="8">
        <v>34293</v>
      </c>
      <c r="B294" s="8" t="s">
        <v>997</v>
      </c>
      <c r="C294" s="8">
        <v>1132</v>
      </c>
      <c r="D294" s="8">
        <v>1219</v>
      </c>
      <c r="E294" s="8">
        <v>1113</v>
      </c>
      <c r="F294" s="8">
        <v>1118</v>
      </c>
      <c r="G294" s="8">
        <v>1153</v>
      </c>
      <c r="H294" s="8">
        <v>0.3</v>
      </c>
      <c r="I294" s="8">
        <v>0.41</v>
      </c>
      <c r="J294" s="8">
        <v>-1.23</v>
      </c>
      <c r="K294" s="8">
        <v>1.64</v>
      </c>
      <c r="L294" s="8">
        <v>1136</v>
      </c>
      <c r="M294" s="14">
        <v>0.12631578947368421</v>
      </c>
      <c r="N294" s="14">
        <v>0.87368421052631584</v>
      </c>
    </row>
    <row r="295" spans="1:14" x14ac:dyDescent="0.25">
      <c r="A295" s="8">
        <v>34294</v>
      </c>
      <c r="B295" s="8" t="s">
        <v>999</v>
      </c>
      <c r="C295" s="8">
        <v>1011</v>
      </c>
      <c r="D295" s="8">
        <v>867</v>
      </c>
      <c r="E295" s="8">
        <v>914</v>
      </c>
      <c r="F295" s="8">
        <v>596</v>
      </c>
      <c r="G295" s="8">
        <v>461</v>
      </c>
      <c r="H295" s="8">
        <v>1.7</v>
      </c>
      <c r="I295" s="8">
        <v>1.59</v>
      </c>
      <c r="J295" s="8">
        <v>1.17</v>
      </c>
      <c r="K295" s="8">
        <v>0.42</v>
      </c>
      <c r="L295" s="8">
        <v>989</v>
      </c>
      <c r="M295" s="14">
        <v>0.14952127280435998</v>
      </c>
      <c r="N295" s="14">
        <v>0.85047872719564011</v>
      </c>
    </row>
    <row r="296" spans="1:14" x14ac:dyDescent="0.25">
      <c r="A296" s="8">
        <v>34295</v>
      </c>
      <c r="B296" s="8" t="s">
        <v>1001</v>
      </c>
      <c r="C296" s="8">
        <v>1616</v>
      </c>
      <c r="D296" s="8">
        <v>1491</v>
      </c>
      <c r="E296" s="8">
        <v>1452</v>
      </c>
      <c r="F296" s="8">
        <v>1445</v>
      </c>
      <c r="G296" s="8">
        <v>1166</v>
      </c>
      <c r="H296" s="8">
        <v>1.8</v>
      </c>
      <c r="I296" s="8">
        <v>2.09</v>
      </c>
      <c r="J296" s="8">
        <v>0.33</v>
      </c>
      <c r="K296" s="8">
        <v>1.76</v>
      </c>
      <c r="L296" s="8">
        <v>1610</v>
      </c>
      <c r="M296" s="14">
        <v>0.17708333333333356</v>
      </c>
      <c r="N296" s="14">
        <v>0.82291666666666741</v>
      </c>
    </row>
    <row r="297" spans="1:14" x14ac:dyDescent="0.25">
      <c r="A297" s="8">
        <v>34296</v>
      </c>
      <c r="B297" s="8" t="s">
        <v>1004</v>
      </c>
      <c r="C297" s="8">
        <v>1004</v>
      </c>
      <c r="D297" s="8">
        <v>906</v>
      </c>
      <c r="E297" s="8">
        <v>962</v>
      </c>
      <c r="F297" s="8">
        <v>776</v>
      </c>
      <c r="G297" s="8">
        <v>515</v>
      </c>
      <c r="H297" s="8">
        <v>0.7</v>
      </c>
      <c r="I297" s="8">
        <v>1.1399999999999999</v>
      </c>
      <c r="J297" s="8">
        <v>0.47</v>
      </c>
      <c r="K297" s="8">
        <v>0.67</v>
      </c>
      <c r="L297" s="8">
        <v>1018</v>
      </c>
      <c r="M297" s="14">
        <v>0.21902834515068531</v>
      </c>
      <c r="N297" s="14">
        <v>0.78097165484931585</v>
      </c>
    </row>
    <row r="298" spans="1:14" x14ac:dyDescent="0.25">
      <c r="A298" s="8">
        <v>34297</v>
      </c>
      <c r="B298" s="8" t="s">
        <v>1006</v>
      </c>
      <c r="C298" s="8">
        <v>426</v>
      </c>
      <c r="D298" s="8">
        <v>325</v>
      </c>
      <c r="E298" s="8">
        <v>393</v>
      </c>
      <c r="F298" s="8">
        <v>300</v>
      </c>
      <c r="G298" s="8">
        <v>187</v>
      </c>
      <c r="H298" s="8">
        <v>1.4</v>
      </c>
      <c r="I298" s="8">
        <v>0.75</v>
      </c>
      <c r="J298" s="8">
        <v>0.5</v>
      </c>
      <c r="K298" s="8">
        <v>0.25</v>
      </c>
      <c r="L298" s="8">
        <v>408</v>
      </c>
      <c r="M298" s="14">
        <v>0.21408450704225307</v>
      </c>
      <c r="N298" s="14">
        <v>0.78591549295774465</v>
      </c>
    </row>
    <row r="299" spans="1:14" x14ac:dyDescent="0.25">
      <c r="A299" s="8">
        <v>34298</v>
      </c>
      <c r="B299" s="8" t="s">
        <v>1008</v>
      </c>
      <c r="C299" s="8">
        <v>5485</v>
      </c>
      <c r="D299" s="8">
        <v>4101</v>
      </c>
      <c r="E299" s="8">
        <v>4756</v>
      </c>
      <c r="F299" s="8">
        <v>3558</v>
      </c>
      <c r="G299" s="8">
        <v>3178</v>
      </c>
      <c r="H299" s="8">
        <v>2.4</v>
      </c>
      <c r="I299" s="8">
        <v>2.64</v>
      </c>
      <c r="J299" s="8">
        <v>-0.06</v>
      </c>
      <c r="K299" s="8">
        <v>2.71</v>
      </c>
      <c r="L299" s="8">
        <v>5419</v>
      </c>
      <c r="M299" s="14">
        <v>0.37201804248975362</v>
      </c>
      <c r="N299" s="14">
        <v>0.62798195751024688</v>
      </c>
    </row>
    <row r="300" spans="1:14" x14ac:dyDescent="0.25">
      <c r="A300" s="8">
        <v>34299</v>
      </c>
      <c r="B300" s="8" t="s">
        <v>1013</v>
      </c>
      <c r="C300" s="8">
        <v>7504</v>
      </c>
      <c r="D300" s="8">
        <v>6584</v>
      </c>
      <c r="E300" s="8">
        <v>7054</v>
      </c>
      <c r="F300" s="8">
        <v>6134</v>
      </c>
      <c r="G300" s="8">
        <v>5173</v>
      </c>
      <c r="H300" s="8">
        <v>1</v>
      </c>
      <c r="I300" s="8">
        <v>0</v>
      </c>
      <c r="J300" s="8">
        <v>-0.5</v>
      </c>
      <c r="K300" s="8">
        <v>0.49</v>
      </c>
      <c r="L300" s="8">
        <v>7053</v>
      </c>
      <c r="M300" s="14">
        <v>0.28465346534653463</v>
      </c>
      <c r="N300" s="14">
        <v>0.71534653465346532</v>
      </c>
    </row>
    <row r="301" spans="1:14" x14ac:dyDescent="0.25">
      <c r="A301" s="8">
        <v>34300</v>
      </c>
      <c r="B301" s="8" t="s">
        <v>1017</v>
      </c>
      <c r="C301" s="8">
        <v>5233</v>
      </c>
      <c r="D301" s="8">
        <v>4136</v>
      </c>
      <c r="E301" s="8">
        <v>4368</v>
      </c>
      <c r="F301" s="8">
        <v>3355</v>
      </c>
      <c r="G301" s="8">
        <v>3056</v>
      </c>
      <c r="H301" s="8">
        <v>3.1</v>
      </c>
      <c r="I301" s="8">
        <v>3.25</v>
      </c>
      <c r="J301" s="8">
        <v>-0.19</v>
      </c>
      <c r="K301" s="8">
        <v>3.45</v>
      </c>
      <c r="L301" s="8">
        <v>5126</v>
      </c>
      <c r="M301" s="14">
        <v>0.69761040326228618</v>
      </c>
      <c r="N301" s="14">
        <v>0.30238959673771298</v>
      </c>
    </row>
    <row r="302" spans="1:14" x14ac:dyDescent="0.25">
      <c r="A302" s="8">
        <v>34301</v>
      </c>
      <c r="B302" s="8" t="s">
        <v>1022</v>
      </c>
      <c r="C302" s="8">
        <v>43858</v>
      </c>
      <c r="D302" s="8">
        <v>42786</v>
      </c>
      <c r="E302" s="8">
        <v>44270</v>
      </c>
      <c r="F302" s="8">
        <v>39542</v>
      </c>
      <c r="G302" s="8">
        <v>41510</v>
      </c>
      <c r="H302" s="8">
        <v>-0.2</v>
      </c>
      <c r="I302" s="8">
        <v>-0.27</v>
      </c>
      <c r="J302" s="8">
        <v>-0.19</v>
      </c>
      <c r="K302" s="8">
        <v>-7.0000000000000007E-2</v>
      </c>
      <c r="L302" s="8">
        <v>43686</v>
      </c>
      <c r="M302" s="14">
        <v>0.43902439024390244</v>
      </c>
      <c r="N302" s="14">
        <v>0.56097560975609762</v>
      </c>
    </row>
    <row r="303" spans="1:14" x14ac:dyDescent="0.25">
      <c r="A303" s="8">
        <v>34302</v>
      </c>
      <c r="B303" s="8" t="s">
        <v>1029</v>
      </c>
      <c r="C303" s="8">
        <v>744</v>
      </c>
      <c r="D303" s="8">
        <v>642</v>
      </c>
      <c r="E303" s="8">
        <v>695</v>
      </c>
      <c r="F303" s="8">
        <v>568</v>
      </c>
      <c r="G303" s="8">
        <v>544</v>
      </c>
      <c r="H303" s="8">
        <v>1.1000000000000001</v>
      </c>
      <c r="I303" s="8">
        <v>1.26</v>
      </c>
      <c r="J303" s="8">
        <v>0</v>
      </c>
      <c r="K303" s="8">
        <v>1.26</v>
      </c>
      <c r="L303" s="8">
        <v>740</v>
      </c>
      <c r="M303" s="14">
        <v>1</v>
      </c>
      <c r="N303" s="14">
        <v>0</v>
      </c>
    </row>
    <row r="304" spans="1:14" x14ac:dyDescent="0.25">
      <c r="A304" s="8">
        <v>34303</v>
      </c>
      <c r="B304" s="8" t="s">
        <v>1031</v>
      </c>
      <c r="C304" s="8">
        <v>38</v>
      </c>
      <c r="D304" s="8">
        <v>34</v>
      </c>
      <c r="E304" s="8">
        <v>36</v>
      </c>
      <c r="F304" s="8">
        <v>52</v>
      </c>
      <c r="G304" s="8">
        <v>39</v>
      </c>
      <c r="H304" s="8">
        <v>0.9</v>
      </c>
      <c r="I304" s="8">
        <v>0</v>
      </c>
      <c r="J304" s="8">
        <v>0</v>
      </c>
      <c r="K304" s="8">
        <v>0</v>
      </c>
      <c r="L304" s="8">
        <v>36</v>
      </c>
      <c r="M304" s="14">
        <v>0.27409157944901685</v>
      </c>
      <c r="N304" s="14">
        <v>0.72590842055098181</v>
      </c>
    </row>
    <row r="305" spans="1:14" x14ac:dyDescent="0.25">
      <c r="A305" s="8">
        <v>34304</v>
      </c>
      <c r="B305" s="8" t="s">
        <v>1033</v>
      </c>
      <c r="C305" s="8">
        <v>920</v>
      </c>
      <c r="D305" s="8">
        <v>871</v>
      </c>
      <c r="E305" s="8">
        <v>897</v>
      </c>
      <c r="F305" s="8">
        <v>710</v>
      </c>
      <c r="G305" s="8">
        <v>616</v>
      </c>
      <c r="H305" s="8">
        <v>0.4</v>
      </c>
      <c r="I305" s="8">
        <v>0.53</v>
      </c>
      <c r="J305" s="8">
        <v>-1.26</v>
      </c>
      <c r="K305" s="8">
        <v>1.79</v>
      </c>
      <c r="L305" s="8">
        <v>921</v>
      </c>
      <c r="M305" s="14">
        <v>0.85714285714285876</v>
      </c>
      <c r="N305" s="14">
        <v>0.14285714285714293</v>
      </c>
    </row>
    <row r="306" spans="1:14" x14ac:dyDescent="0.25">
      <c r="A306" s="8">
        <v>34305</v>
      </c>
      <c r="B306" s="8" t="s">
        <v>1035</v>
      </c>
      <c r="C306" s="8">
        <v>127</v>
      </c>
      <c r="D306" s="8">
        <v>116</v>
      </c>
      <c r="E306" s="8">
        <v>117</v>
      </c>
      <c r="F306" s="8">
        <v>121</v>
      </c>
      <c r="G306" s="8">
        <v>119</v>
      </c>
      <c r="H306" s="8">
        <v>1.4</v>
      </c>
      <c r="I306" s="8">
        <v>1.97</v>
      </c>
      <c r="J306" s="8">
        <v>-1.1499999999999999</v>
      </c>
      <c r="K306" s="8">
        <v>3.12</v>
      </c>
      <c r="L306" s="8">
        <v>129</v>
      </c>
      <c r="M306" s="14">
        <v>0.31250000000000083</v>
      </c>
      <c r="N306" s="14">
        <v>0.68750000000000044</v>
      </c>
    </row>
    <row r="307" spans="1:14" x14ac:dyDescent="0.25">
      <c r="A307" s="8">
        <v>34306</v>
      </c>
      <c r="B307" s="8" t="s">
        <v>1037</v>
      </c>
      <c r="C307" s="8">
        <v>174</v>
      </c>
      <c r="D307" s="8">
        <v>135</v>
      </c>
      <c r="E307" s="8">
        <v>189</v>
      </c>
      <c r="F307" s="8">
        <v>134</v>
      </c>
      <c r="G307" s="8">
        <v>126</v>
      </c>
      <c r="H307" s="8">
        <v>-1.4</v>
      </c>
      <c r="I307" s="8">
        <v>-0.97</v>
      </c>
      <c r="J307" s="8">
        <v>0.86</v>
      </c>
      <c r="K307" s="8">
        <v>-1.83</v>
      </c>
      <c r="L307" s="8">
        <v>180</v>
      </c>
      <c r="M307" s="14">
        <v>0.19747899159663881</v>
      </c>
      <c r="N307" s="14">
        <v>0.80252100840336116</v>
      </c>
    </row>
    <row r="308" spans="1:14" x14ac:dyDescent="0.25">
      <c r="A308" s="8">
        <v>34307</v>
      </c>
      <c r="B308" s="8" t="s">
        <v>1039</v>
      </c>
      <c r="C308" s="8">
        <v>2802</v>
      </c>
      <c r="D308" s="8">
        <v>2424</v>
      </c>
      <c r="E308" s="8">
        <v>2627</v>
      </c>
      <c r="F308" s="8">
        <v>2125</v>
      </c>
      <c r="G308" s="8">
        <v>1718</v>
      </c>
      <c r="H308" s="8">
        <v>1.1000000000000001</v>
      </c>
      <c r="I308" s="8">
        <v>1.1100000000000001</v>
      </c>
      <c r="J308" s="8">
        <v>0.25</v>
      </c>
      <c r="K308" s="8">
        <v>0.86</v>
      </c>
      <c r="L308" s="8">
        <v>2776</v>
      </c>
      <c r="M308" s="14">
        <v>0.17142857142857201</v>
      </c>
      <c r="N308" s="14">
        <v>0.82857142857142729</v>
      </c>
    </row>
    <row r="309" spans="1:14" x14ac:dyDescent="0.25">
      <c r="A309" s="8">
        <v>34308</v>
      </c>
      <c r="B309" s="8" t="s">
        <v>1041</v>
      </c>
      <c r="C309" s="8">
        <v>457</v>
      </c>
      <c r="D309" s="8">
        <v>438</v>
      </c>
      <c r="E309" s="8">
        <v>457</v>
      </c>
      <c r="F309" s="8">
        <v>352</v>
      </c>
      <c r="G309" s="8">
        <v>330</v>
      </c>
      <c r="H309" s="8">
        <v>0</v>
      </c>
      <c r="I309" s="8">
        <v>-0.26</v>
      </c>
      <c r="J309" s="8">
        <v>-0.09</v>
      </c>
      <c r="K309" s="8">
        <v>-0.18</v>
      </c>
      <c r="L309" s="8">
        <v>451</v>
      </c>
      <c r="M309" s="14">
        <v>0.22121299733658145</v>
      </c>
      <c r="N309" s="14">
        <v>0.7787870026634216</v>
      </c>
    </row>
    <row r="310" spans="1:14" x14ac:dyDescent="0.25">
      <c r="A310" s="8">
        <v>34309</v>
      </c>
      <c r="B310" s="8" t="s">
        <v>1043</v>
      </c>
      <c r="C310" s="8">
        <v>4595</v>
      </c>
      <c r="D310" s="8">
        <v>4289</v>
      </c>
      <c r="E310" s="8">
        <v>4606</v>
      </c>
      <c r="F310" s="8">
        <v>4239</v>
      </c>
      <c r="G310" s="8">
        <v>3469</v>
      </c>
      <c r="H310" s="8">
        <v>0</v>
      </c>
      <c r="I310" s="8">
        <v>-0.09</v>
      </c>
      <c r="J310" s="8">
        <v>0.11</v>
      </c>
      <c r="K310" s="8">
        <v>-0.2</v>
      </c>
      <c r="L310" s="8">
        <v>4585</v>
      </c>
      <c r="M310" s="14">
        <v>0.26274509803921597</v>
      </c>
      <c r="N310" s="14">
        <v>0.73725490196078491</v>
      </c>
    </row>
    <row r="311" spans="1:14" x14ac:dyDescent="0.25">
      <c r="A311" s="8">
        <v>34310</v>
      </c>
      <c r="B311" s="8" t="s">
        <v>1047</v>
      </c>
      <c r="C311" s="8">
        <v>3029</v>
      </c>
      <c r="D311" s="8">
        <v>2547</v>
      </c>
      <c r="E311" s="8">
        <v>2849</v>
      </c>
      <c r="F311" s="8">
        <v>2077</v>
      </c>
      <c r="G311" s="8">
        <v>2008</v>
      </c>
      <c r="H311" s="8">
        <v>1</v>
      </c>
      <c r="I311" s="8">
        <v>1.0900000000000001</v>
      </c>
      <c r="J311" s="8">
        <v>0.15</v>
      </c>
      <c r="K311" s="8">
        <v>0.94</v>
      </c>
      <c r="L311" s="8">
        <v>3008</v>
      </c>
      <c r="M311" s="14">
        <v>0.25185185185185183</v>
      </c>
      <c r="N311" s="14">
        <v>0.74814814814814812</v>
      </c>
    </row>
    <row r="312" spans="1:14" x14ac:dyDescent="0.25">
      <c r="A312" s="8">
        <v>34311</v>
      </c>
      <c r="B312" s="8" t="s">
        <v>1049</v>
      </c>
      <c r="C312" s="8">
        <v>1719</v>
      </c>
      <c r="D312" s="8">
        <v>1462</v>
      </c>
      <c r="E312" s="8">
        <v>1539</v>
      </c>
      <c r="F312" s="8">
        <v>1276</v>
      </c>
      <c r="G312" s="8">
        <v>1022</v>
      </c>
      <c r="H312" s="8">
        <v>1.9</v>
      </c>
      <c r="I312" s="8">
        <v>1.57</v>
      </c>
      <c r="J312" s="8">
        <v>-0.01</v>
      </c>
      <c r="K312" s="8">
        <v>1.59</v>
      </c>
      <c r="L312" s="8">
        <v>1664</v>
      </c>
      <c r="M312" s="14">
        <v>0.18132743913585828</v>
      </c>
      <c r="N312" s="14">
        <v>0.81867256086414053</v>
      </c>
    </row>
    <row r="313" spans="1:14" x14ac:dyDescent="0.25">
      <c r="A313" s="8">
        <v>34312</v>
      </c>
      <c r="B313" s="8" t="s">
        <v>1052</v>
      </c>
      <c r="C313" s="8">
        <v>1279</v>
      </c>
      <c r="D313" s="8">
        <v>1172</v>
      </c>
      <c r="E313" s="8">
        <v>1273</v>
      </c>
      <c r="F313" s="8">
        <v>1050</v>
      </c>
      <c r="G313" s="8">
        <v>1039</v>
      </c>
      <c r="H313" s="8">
        <v>0.1</v>
      </c>
      <c r="I313" s="8">
        <v>0.13</v>
      </c>
      <c r="J313" s="8">
        <v>-0.28000000000000003</v>
      </c>
      <c r="K313" s="8">
        <v>0.41</v>
      </c>
      <c r="L313" s="8">
        <v>1281</v>
      </c>
      <c r="M313" s="14">
        <v>0.15000000000000016</v>
      </c>
      <c r="N313" s="14">
        <v>0.8500000000000002</v>
      </c>
    </row>
    <row r="314" spans="1:14" x14ac:dyDescent="0.25">
      <c r="A314" s="8">
        <v>34313</v>
      </c>
      <c r="B314" s="8" t="s">
        <v>1054</v>
      </c>
      <c r="C314" s="8">
        <v>676</v>
      </c>
      <c r="D314" s="8">
        <v>505</v>
      </c>
      <c r="E314" s="8">
        <v>594</v>
      </c>
      <c r="F314" s="8">
        <v>402</v>
      </c>
      <c r="G314" s="8">
        <v>299</v>
      </c>
      <c r="H314" s="8">
        <v>2.2000000000000002</v>
      </c>
      <c r="I314" s="8">
        <v>2.38</v>
      </c>
      <c r="J314" s="8">
        <v>0.06</v>
      </c>
      <c r="K314" s="8">
        <v>2.31</v>
      </c>
      <c r="L314" s="8">
        <v>668</v>
      </c>
      <c r="M314" s="14">
        <v>3.5714285714285671E-2</v>
      </c>
      <c r="N314" s="14">
        <v>0.96428571428571175</v>
      </c>
    </row>
    <row r="315" spans="1:14" x14ac:dyDescent="0.25">
      <c r="A315" s="8">
        <v>34314</v>
      </c>
      <c r="B315" s="8" t="s">
        <v>1056</v>
      </c>
      <c r="C315" s="8">
        <v>576</v>
      </c>
      <c r="D315" s="8">
        <v>378</v>
      </c>
      <c r="E315" s="8">
        <v>403</v>
      </c>
      <c r="F315" s="8">
        <v>328</v>
      </c>
      <c r="G315" s="8">
        <v>262</v>
      </c>
      <c r="H315" s="8">
        <v>6.1</v>
      </c>
      <c r="I315" s="8">
        <v>5.19</v>
      </c>
      <c r="J315" s="8">
        <v>0.76</v>
      </c>
      <c r="K315" s="8">
        <v>4.43</v>
      </c>
      <c r="L315" s="8">
        <v>519</v>
      </c>
      <c r="M315" s="14">
        <v>0.21212121212121207</v>
      </c>
      <c r="N315" s="14">
        <v>0.7878787878787874</v>
      </c>
    </row>
    <row r="316" spans="1:14" x14ac:dyDescent="0.25">
      <c r="A316" s="8">
        <v>34315</v>
      </c>
      <c r="B316" s="8" t="s">
        <v>1058</v>
      </c>
      <c r="C316" s="8">
        <v>430</v>
      </c>
      <c r="D316" s="8">
        <v>271</v>
      </c>
      <c r="E316" s="8">
        <v>339</v>
      </c>
      <c r="F316" s="8">
        <v>144</v>
      </c>
      <c r="G316" s="8">
        <v>147</v>
      </c>
      <c r="H316" s="8">
        <v>4</v>
      </c>
      <c r="I316" s="8">
        <v>4.63</v>
      </c>
      <c r="J316" s="8">
        <v>0.11</v>
      </c>
      <c r="K316" s="8">
        <v>4.5199999999999996</v>
      </c>
      <c r="L316" s="8">
        <v>425</v>
      </c>
      <c r="M316" s="14">
        <v>5.2631578947368439E-2</v>
      </c>
      <c r="N316" s="14">
        <v>0.94736842105263219</v>
      </c>
    </row>
    <row r="317" spans="1:14" x14ac:dyDescent="0.25">
      <c r="A317" s="8">
        <v>34316</v>
      </c>
      <c r="B317" s="8" t="s">
        <v>1060</v>
      </c>
      <c r="C317" s="8">
        <v>226</v>
      </c>
      <c r="D317" s="8">
        <v>114</v>
      </c>
      <c r="E317" s="8">
        <v>168</v>
      </c>
      <c r="F317" s="8">
        <v>67</v>
      </c>
      <c r="G317" s="8">
        <v>57</v>
      </c>
      <c r="H317" s="8">
        <v>5.0999999999999996</v>
      </c>
      <c r="I317" s="8">
        <v>5.73</v>
      </c>
      <c r="J317" s="8">
        <v>1.7</v>
      </c>
      <c r="K317" s="8">
        <v>4.03</v>
      </c>
      <c r="L317" s="8">
        <v>222</v>
      </c>
      <c r="M317" s="14">
        <v>0.57142857142857262</v>
      </c>
      <c r="N317" s="14">
        <v>0.42857142857143021</v>
      </c>
    </row>
    <row r="318" spans="1:14" x14ac:dyDescent="0.25">
      <c r="A318" s="8">
        <v>34317</v>
      </c>
      <c r="B318" s="8" t="s">
        <v>1062</v>
      </c>
      <c r="C318" s="8">
        <v>186</v>
      </c>
      <c r="D318" s="8">
        <v>138</v>
      </c>
      <c r="E318" s="8">
        <v>173</v>
      </c>
      <c r="F318" s="8">
        <v>119</v>
      </c>
      <c r="G318" s="8">
        <v>103</v>
      </c>
      <c r="H318" s="8">
        <v>1.2</v>
      </c>
      <c r="I318" s="8">
        <v>1.78</v>
      </c>
      <c r="J318" s="8">
        <v>0</v>
      </c>
      <c r="K318" s="8">
        <v>1.78</v>
      </c>
      <c r="L318" s="8">
        <v>189</v>
      </c>
      <c r="M318" s="14">
        <v>0.26760563380281688</v>
      </c>
      <c r="N318" s="14">
        <v>0.73239436619718312</v>
      </c>
    </row>
    <row r="319" spans="1:14" x14ac:dyDescent="0.25">
      <c r="A319" s="8">
        <v>34318</v>
      </c>
      <c r="B319" s="8" t="s">
        <v>1064</v>
      </c>
      <c r="C319" s="8">
        <v>721</v>
      </c>
      <c r="D319" s="8">
        <v>418</v>
      </c>
      <c r="E319" s="8">
        <v>469</v>
      </c>
      <c r="F319" s="8">
        <v>293</v>
      </c>
      <c r="G319" s="8">
        <v>231</v>
      </c>
      <c r="H319" s="8">
        <v>7.4</v>
      </c>
      <c r="I319" s="8">
        <v>8.65</v>
      </c>
      <c r="J319" s="8">
        <v>1.33</v>
      </c>
      <c r="K319" s="8">
        <v>7.32</v>
      </c>
      <c r="L319" s="8">
        <v>710</v>
      </c>
      <c r="M319" s="14">
        <v>0.2857142857142857</v>
      </c>
      <c r="N319" s="14">
        <v>0.7142857142857143</v>
      </c>
    </row>
    <row r="320" spans="1:14" x14ac:dyDescent="0.25">
      <c r="A320" s="8">
        <v>34319</v>
      </c>
      <c r="B320" s="8" t="s">
        <v>1066</v>
      </c>
      <c r="C320" s="8">
        <v>151</v>
      </c>
      <c r="D320" s="8">
        <v>164</v>
      </c>
      <c r="E320" s="8">
        <v>163</v>
      </c>
      <c r="F320" s="8">
        <v>120</v>
      </c>
      <c r="G320" s="8">
        <v>132</v>
      </c>
      <c r="H320" s="8">
        <v>-1.3</v>
      </c>
      <c r="I320" s="8">
        <v>-1</v>
      </c>
      <c r="J320" s="8">
        <v>-0.38</v>
      </c>
      <c r="K320" s="8">
        <v>-0.63</v>
      </c>
      <c r="L320" s="8">
        <v>155</v>
      </c>
      <c r="M320" s="14">
        <v>0.15951089013040909</v>
      </c>
      <c r="N320" s="14">
        <v>0.84048910986958636</v>
      </c>
    </row>
    <row r="321" spans="1:14" x14ac:dyDescent="0.25">
      <c r="A321" s="8">
        <v>34320</v>
      </c>
      <c r="B321" s="8" t="s">
        <v>1068</v>
      </c>
      <c r="C321" s="8">
        <v>2584</v>
      </c>
      <c r="D321" s="8">
        <v>2153</v>
      </c>
      <c r="E321" s="8">
        <v>2587</v>
      </c>
      <c r="F321" s="8">
        <v>1899</v>
      </c>
      <c r="G321" s="8">
        <v>1317</v>
      </c>
      <c r="H321" s="8">
        <v>0</v>
      </c>
      <c r="I321" s="8">
        <v>-0.32</v>
      </c>
      <c r="J321" s="8">
        <v>0.62</v>
      </c>
      <c r="K321" s="8">
        <v>-0.94</v>
      </c>
      <c r="L321" s="8">
        <v>2546</v>
      </c>
      <c r="M321" s="14">
        <v>0.15470920822043255</v>
      </c>
      <c r="N321" s="14">
        <v>0.84529079177956545</v>
      </c>
    </row>
    <row r="322" spans="1:14" x14ac:dyDescent="0.25">
      <c r="A322" s="8">
        <v>34321</v>
      </c>
      <c r="B322" s="8" t="s">
        <v>1070</v>
      </c>
      <c r="C322" s="8">
        <v>2057</v>
      </c>
      <c r="D322" s="8">
        <v>1996</v>
      </c>
      <c r="E322" s="8">
        <v>2018</v>
      </c>
      <c r="F322" s="8">
        <v>1740</v>
      </c>
      <c r="G322" s="8">
        <v>936</v>
      </c>
      <c r="H322" s="8">
        <v>0.3</v>
      </c>
      <c r="I322" s="8">
        <v>0.46</v>
      </c>
      <c r="J322" s="8">
        <v>0.51</v>
      </c>
      <c r="K322" s="8">
        <v>-0.05</v>
      </c>
      <c r="L322" s="8">
        <v>2065</v>
      </c>
      <c r="M322" s="14">
        <v>0.1467446533931113</v>
      </c>
      <c r="N322" s="14">
        <v>0.85325534660688884</v>
      </c>
    </row>
    <row r="323" spans="1:14" x14ac:dyDescent="0.25">
      <c r="A323" s="8">
        <v>34322</v>
      </c>
      <c r="B323" s="8" t="s">
        <v>1072</v>
      </c>
      <c r="C323" s="8">
        <v>766</v>
      </c>
      <c r="D323" s="8">
        <v>714</v>
      </c>
      <c r="E323" s="8">
        <v>716</v>
      </c>
      <c r="F323" s="8">
        <v>655</v>
      </c>
      <c r="G323" s="8">
        <v>604</v>
      </c>
      <c r="H323" s="8">
        <v>1.1000000000000001</v>
      </c>
      <c r="I323" s="8">
        <v>1.33</v>
      </c>
      <c r="J323" s="8">
        <v>0.82</v>
      </c>
      <c r="K323" s="8">
        <v>0.52</v>
      </c>
      <c r="L323" s="8">
        <v>765</v>
      </c>
      <c r="M323" s="14">
        <v>0</v>
      </c>
      <c r="N323" s="14">
        <v>1</v>
      </c>
    </row>
    <row r="324" spans="1:14" x14ac:dyDescent="0.25">
      <c r="A324" s="8">
        <v>34323</v>
      </c>
      <c r="B324" s="8" t="s">
        <v>1074</v>
      </c>
      <c r="C324" s="8">
        <v>44</v>
      </c>
      <c r="D324" s="8">
        <v>44</v>
      </c>
      <c r="E324" s="8">
        <v>42</v>
      </c>
      <c r="F324" s="8">
        <v>41</v>
      </c>
      <c r="G324" s="8">
        <v>41</v>
      </c>
      <c r="H324" s="8">
        <v>0.8</v>
      </c>
      <c r="I324" s="8">
        <v>0</v>
      </c>
      <c r="J324" s="8">
        <v>0</v>
      </c>
      <c r="K324" s="8">
        <v>0</v>
      </c>
      <c r="L324" s="8">
        <v>42</v>
      </c>
      <c r="M324" s="14">
        <v>0.44303797468354428</v>
      </c>
      <c r="N324" s="14">
        <v>0.55696202531645567</v>
      </c>
    </row>
    <row r="325" spans="1:14" x14ac:dyDescent="0.25">
      <c r="A325" s="8">
        <v>34324</v>
      </c>
      <c r="B325" s="8" t="s">
        <v>1076</v>
      </c>
      <c r="C325" s="8">
        <v>4206</v>
      </c>
      <c r="D325" s="8">
        <v>4485</v>
      </c>
      <c r="E325" s="8">
        <v>4231</v>
      </c>
      <c r="F325" s="8">
        <v>3625</v>
      </c>
      <c r="G325" s="8">
        <v>3043</v>
      </c>
      <c r="H325" s="8">
        <v>-0.1</v>
      </c>
      <c r="I325" s="8">
        <v>-0.04</v>
      </c>
      <c r="J325" s="8">
        <v>-0.92</v>
      </c>
      <c r="K325" s="8">
        <v>0.88</v>
      </c>
      <c r="L325" s="8">
        <v>4223</v>
      </c>
      <c r="M325" s="14">
        <v>0.22580645161290322</v>
      </c>
      <c r="N325" s="14">
        <v>0.77419354838709675</v>
      </c>
    </row>
    <row r="326" spans="1:14" x14ac:dyDescent="0.25">
      <c r="A326" s="8">
        <v>34325</v>
      </c>
      <c r="B326" s="8" t="s">
        <v>1081</v>
      </c>
      <c r="C326" s="8">
        <v>1641</v>
      </c>
      <c r="D326" s="8">
        <v>1252</v>
      </c>
      <c r="E326" s="8">
        <v>1550</v>
      </c>
      <c r="F326" s="8">
        <v>1130</v>
      </c>
      <c r="G326" s="8">
        <v>1021</v>
      </c>
      <c r="H326" s="8">
        <v>1</v>
      </c>
      <c r="I326" s="8">
        <v>1.1499999999999999</v>
      </c>
      <c r="J326" s="8">
        <v>0.44</v>
      </c>
      <c r="K326" s="8">
        <v>0.71</v>
      </c>
      <c r="L326" s="8">
        <v>1641</v>
      </c>
      <c r="M326" s="14">
        <v>0.66666666666666763</v>
      </c>
      <c r="N326" s="14">
        <v>0.33333333333333381</v>
      </c>
    </row>
    <row r="327" spans="1:14" x14ac:dyDescent="0.25">
      <c r="A327" s="8">
        <v>34326</v>
      </c>
      <c r="B327" s="8" t="s">
        <v>1083</v>
      </c>
      <c r="C327" s="8">
        <v>91</v>
      </c>
      <c r="D327" s="8">
        <v>61</v>
      </c>
      <c r="E327" s="8">
        <v>75</v>
      </c>
      <c r="F327" s="8">
        <v>50</v>
      </c>
      <c r="G327" s="8">
        <v>34</v>
      </c>
      <c r="H327" s="8">
        <v>3.3</v>
      </c>
      <c r="I327" s="8">
        <v>3.25</v>
      </c>
      <c r="J327" s="8">
        <v>0.25</v>
      </c>
      <c r="K327" s="8">
        <v>3</v>
      </c>
      <c r="L327" s="8">
        <v>88</v>
      </c>
      <c r="M327" s="14">
        <v>0.21869488536155202</v>
      </c>
      <c r="N327" s="14">
        <v>0.78130511463844798</v>
      </c>
    </row>
    <row r="328" spans="1:14" x14ac:dyDescent="0.25">
      <c r="A328" s="8">
        <v>34327</v>
      </c>
      <c r="B328" s="8" t="s">
        <v>1085</v>
      </c>
      <c r="C328" s="8">
        <v>6423</v>
      </c>
      <c r="D328" s="8">
        <v>5491</v>
      </c>
      <c r="E328" s="8">
        <v>6181</v>
      </c>
      <c r="F328" s="8">
        <v>5228</v>
      </c>
      <c r="G328" s="8">
        <v>4257</v>
      </c>
      <c r="H328" s="8">
        <v>0.6</v>
      </c>
      <c r="I328" s="8">
        <v>0.34</v>
      </c>
      <c r="J328" s="8">
        <v>0.38</v>
      </c>
      <c r="K328" s="8">
        <v>-0.04</v>
      </c>
      <c r="L328" s="8">
        <v>6287</v>
      </c>
      <c r="M328" s="14">
        <v>0.18903427867046682</v>
      </c>
      <c r="N328" s="14">
        <v>0.81096572132953315</v>
      </c>
    </row>
    <row r="329" spans="1:14" x14ac:dyDescent="0.25">
      <c r="A329" s="8">
        <v>34328</v>
      </c>
      <c r="B329" s="8" t="s">
        <v>1090</v>
      </c>
      <c r="C329" s="8">
        <v>1122</v>
      </c>
      <c r="D329" s="8">
        <v>997</v>
      </c>
      <c r="E329" s="8">
        <v>1065</v>
      </c>
      <c r="F329" s="8">
        <v>792</v>
      </c>
      <c r="G329" s="8">
        <v>589</v>
      </c>
      <c r="H329" s="8">
        <v>0.9</v>
      </c>
      <c r="I329" s="8">
        <v>0.45</v>
      </c>
      <c r="J329" s="8">
        <v>0.6</v>
      </c>
      <c r="K329" s="8">
        <v>-0.15</v>
      </c>
      <c r="L329" s="8">
        <v>1089</v>
      </c>
      <c r="M329" s="14">
        <v>0.34170854271356782</v>
      </c>
      <c r="N329" s="14">
        <v>0.65829145728643212</v>
      </c>
    </row>
    <row r="330" spans="1:14" x14ac:dyDescent="0.25">
      <c r="A330" s="8">
        <v>34329</v>
      </c>
      <c r="B330" s="8" t="s">
        <v>1092</v>
      </c>
      <c r="C330" s="8">
        <v>2723</v>
      </c>
      <c r="D330" s="8">
        <v>2110</v>
      </c>
      <c r="E330" s="8">
        <v>2701</v>
      </c>
      <c r="F330" s="8">
        <v>1549</v>
      </c>
      <c r="G330" s="8">
        <v>1230</v>
      </c>
      <c r="H330" s="8">
        <v>0.1</v>
      </c>
      <c r="I330" s="8">
        <v>0.08</v>
      </c>
      <c r="J330" s="8">
        <v>-0.21</v>
      </c>
      <c r="K330" s="8">
        <v>0.3</v>
      </c>
      <c r="L330" s="8">
        <v>2712</v>
      </c>
      <c r="M330" s="14">
        <v>0.80000000000000071</v>
      </c>
      <c r="N330" s="14">
        <v>0.2</v>
      </c>
    </row>
    <row r="331" spans="1:14" x14ac:dyDescent="0.25">
      <c r="A331" s="8">
        <v>34331</v>
      </c>
      <c r="B331" s="8" t="s">
        <v>1094</v>
      </c>
      <c r="C331" s="8">
        <v>95</v>
      </c>
      <c r="D331" s="8">
        <v>95</v>
      </c>
      <c r="E331" s="8">
        <v>92</v>
      </c>
      <c r="F331" s="8">
        <v>105</v>
      </c>
      <c r="G331" s="8">
        <v>106</v>
      </c>
      <c r="H331" s="8">
        <v>0.5</v>
      </c>
      <c r="I331" s="8">
        <v>0.85</v>
      </c>
      <c r="J331" s="8">
        <v>-0.43</v>
      </c>
      <c r="K331" s="8">
        <v>1.28</v>
      </c>
      <c r="L331" s="8">
        <v>96</v>
      </c>
      <c r="M331" s="14">
        <v>0.44510964553041082</v>
      </c>
      <c r="N331" s="14">
        <v>0.55489035446958745</v>
      </c>
    </row>
    <row r="332" spans="1:14" x14ac:dyDescent="0.25">
      <c r="A332" s="8">
        <v>34332</v>
      </c>
      <c r="B332" s="8" t="s">
        <v>1096</v>
      </c>
      <c r="C332" s="8">
        <v>5717</v>
      </c>
      <c r="D332" s="8">
        <v>5422</v>
      </c>
      <c r="E332" s="8">
        <v>5467</v>
      </c>
      <c r="F332" s="8">
        <v>4354</v>
      </c>
      <c r="G332" s="8">
        <v>3517</v>
      </c>
      <c r="H332" s="8">
        <v>0.7</v>
      </c>
      <c r="I332" s="8">
        <v>0.96</v>
      </c>
      <c r="J332" s="8">
        <v>-0.47</v>
      </c>
      <c r="K332" s="8">
        <v>1.43</v>
      </c>
      <c r="L332" s="8">
        <v>5735</v>
      </c>
      <c r="M332" s="14">
        <v>0.22741433021806901</v>
      </c>
      <c r="N332" s="14">
        <v>0.77258566978193233</v>
      </c>
    </row>
    <row r="333" spans="1:14" x14ac:dyDescent="0.25">
      <c r="A333" s="8">
        <v>34333</v>
      </c>
      <c r="B333" s="8" t="s">
        <v>1101</v>
      </c>
      <c r="C333" s="8">
        <v>3373</v>
      </c>
      <c r="D333" s="8">
        <v>2820</v>
      </c>
      <c r="E333" s="8">
        <v>3067</v>
      </c>
      <c r="F333" s="8">
        <v>2464</v>
      </c>
      <c r="G333" s="8">
        <v>1607</v>
      </c>
      <c r="H333" s="8">
        <v>1.6</v>
      </c>
      <c r="I333" s="8">
        <v>1.58</v>
      </c>
      <c r="J333" s="8">
        <v>0.32</v>
      </c>
      <c r="K333" s="8">
        <v>1.26</v>
      </c>
      <c r="L333" s="8">
        <v>3317</v>
      </c>
      <c r="M333" s="14">
        <v>0.26666666666666666</v>
      </c>
      <c r="N333" s="14">
        <v>0.73333333333333328</v>
      </c>
    </row>
    <row r="334" spans="1:14" x14ac:dyDescent="0.25">
      <c r="A334" s="8">
        <v>34334</v>
      </c>
      <c r="B334" s="8" t="s">
        <v>1103</v>
      </c>
      <c r="C334" s="8">
        <v>269</v>
      </c>
      <c r="D334" s="8">
        <v>269</v>
      </c>
      <c r="E334" s="8">
        <v>259</v>
      </c>
      <c r="F334" s="8">
        <v>214</v>
      </c>
      <c r="G334" s="8">
        <v>256</v>
      </c>
      <c r="H334" s="8">
        <v>0.6</v>
      </c>
      <c r="I334" s="8">
        <v>0.76</v>
      </c>
      <c r="J334" s="8">
        <v>0.08</v>
      </c>
      <c r="K334" s="8">
        <v>0.68</v>
      </c>
      <c r="L334" s="8">
        <v>269</v>
      </c>
      <c r="M334" s="14">
        <v>0.4</v>
      </c>
      <c r="N334" s="14">
        <v>0.6</v>
      </c>
    </row>
    <row r="335" spans="1:14" x14ac:dyDescent="0.25">
      <c r="A335" s="8">
        <v>34335</v>
      </c>
      <c r="B335" s="8" t="s">
        <v>1105</v>
      </c>
      <c r="C335" s="8">
        <v>419</v>
      </c>
      <c r="D335" s="8">
        <v>425</v>
      </c>
      <c r="E335" s="8">
        <v>448</v>
      </c>
      <c r="F335" s="8">
        <v>429</v>
      </c>
      <c r="G335" s="8">
        <v>365</v>
      </c>
      <c r="H335" s="8">
        <v>-1.1000000000000001</v>
      </c>
      <c r="I335" s="8">
        <v>-1.33</v>
      </c>
      <c r="J335" s="8">
        <v>-0.23</v>
      </c>
      <c r="K335" s="8">
        <v>-1.1000000000000001</v>
      </c>
      <c r="L335" s="8">
        <v>419</v>
      </c>
      <c r="M335" s="14">
        <v>0.37282229965156893</v>
      </c>
      <c r="N335" s="14">
        <v>0.62717770034843301</v>
      </c>
    </row>
    <row r="336" spans="1:14" x14ac:dyDescent="0.25">
      <c r="A336" s="8">
        <v>34336</v>
      </c>
      <c r="B336" s="8" t="s">
        <v>1107</v>
      </c>
      <c r="C336" s="8">
        <v>4102</v>
      </c>
      <c r="D336" s="8">
        <v>3806</v>
      </c>
      <c r="E336" s="8">
        <v>4203</v>
      </c>
      <c r="F336" s="8">
        <v>3434</v>
      </c>
      <c r="G336" s="8">
        <v>2972</v>
      </c>
      <c r="H336" s="8">
        <v>-0.4</v>
      </c>
      <c r="I336" s="8">
        <v>-0.23</v>
      </c>
      <c r="J336" s="8">
        <v>-0.19</v>
      </c>
      <c r="K336" s="8">
        <v>-0.04</v>
      </c>
      <c r="L336" s="8">
        <v>4155</v>
      </c>
      <c r="M336" s="14">
        <v>0.22224580011642134</v>
      </c>
      <c r="N336" s="14">
        <v>0.77775419988358041</v>
      </c>
    </row>
    <row r="337" spans="1:14" x14ac:dyDescent="0.25">
      <c r="A337" s="8">
        <v>34337</v>
      </c>
      <c r="B337" s="8" t="s">
        <v>1112</v>
      </c>
      <c r="C337" s="8">
        <v>10344</v>
      </c>
      <c r="D337" s="8">
        <v>8763</v>
      </c>
      <c r="E337" s="8">
        <v>9506</v>
      </c>
      <c r="F337" s="8">
        <v>7351</v>
      </c>
      <c r="G337" s="8">
        <v>5081</v>
      </c>
      <c r="H337" s="8">
        <v>1.4</v>
      </c>
      <c r="I337" s="8">
        <v>1.38</v>
      </c>
      <c r="J337" s="8">
        <v>0.28000000000000003</v>
      </c>
      <c r="K337" s="8">
        <v>1.1000000000000001</v>
      </c>
      <c r="L337" s="8">
        <v>10178</v>
      </c>
      <c r="M337" s="14">
        <v>0.33333333333333331</v>
      </c>
      <c r="N337" s="14">
        <v>0.66666666666666663</v>
      </c>
    </row>
    <row r="338" spans="1:14" x14ac:dyDescent="0.25">
      <c r="A338" s="8">
        <v>34338</v>
      </c>
      <c r="B338" s="8" t="s">
        <v>1117</v>
      </c>
      <c r="C338" s="8">
        <v>69</v>
      </c>
      <c r="D338" s="8">
        <v>65</v>
      </c>
      <c r="E338" s="8">
        <v>70</v>
      </c>
      <c r="F338" s="8">
        <v>85</v>
      </c>
      <c r="G338" s="8">
        <v>83</v>
      </c>
      <c r="H338" s="8">
        <v>-0.2</v>
      </c>
      <c r="I338" s="8">
        <v>0</v>
      </c>
      <c r="J338" s="8">
        <v>0.86</v>
      </c>
      <c r="K338" s="8">
        <v>-0.86</v>
      </c>
      <c r="L338" s="8">
        <v>70</v>
      </c>
      <c r="M338" s="14">
        <v>0.19999999999999923</v>
      </c>
      <c r="N338" s="14">
        <v>0.80000000000000071</v>
      </c>
    </row>
    <row r="339" spans="1:14" x14ac:dyDescent="0.25">
      <c r="A339" s="8">
        <v>34339</v>
      </c>
      <c r="B339" s="8" t="s">
        <v>1119</v>
      </c>
      <c r="C339" s="8">
        <v>174</v>
      </c>
      <c r="D339" s="8">
        <v>140</v>
      </c>
      <c r="E339" s="8">
        <v>155</v>
      </c>
      <c r="F339" s="8">
        <v>126</v>
      </c>
      <c r="G339" s="8">
        <v>124</v>
      </c>
      <c r="H339" s="8">
        <v>1.9</v>
      </c>
      <c r="I339" s="8">
        <v>2.2200000000000002</v>
      </c>
      <c r="J339" s="8">
        <v>0.49</v>
      </c>
      <c r="K339" s="8">
        <v>1.73</v>
      </c>
      <c r="L339" s="8">
        <v>173</v>
      </c>
      <c r="M339" s="14">
        <v>0.13126523815329907</v>
      </c>
      <c r="N339" s="14">
        <v>0.86873476184670162</v>
      </c>
    </row>
    <row r="340" spans="1:14" x14ac:dyDescent="0.25">
      <c r="A340" s="8">
        <v>34340</v>
      </c>
      <c r="B340" s="8" t="s">
        <v>1121</v>
      </c>
      <c r="C340" s="8">
        <v>1467</v>
      </c>
      <c r="D340" s="8">
        <v>1357</v>
      </c>
      <c r="E340" s="8">
        <v>1453</v>
      </c>
      <c r="F340" s="8">
        <v>923</v>
      </c>
      <c r="G340" s="8">
        <v>507</v>
      </c>
      <c r="H340" s="8">
        <v>0.2</v>
      </c>
      <c r="I340" s="8">
        <v>-0.15</v>
      </c>
      <c r="J340" s="8">
        <v>0.17</v>
      </c>
      <c r="K340" s="8">
        <v>-0.32</v>
      </c>
      <c r="L340" s="8">
        <v>1442</v>
      </c>
      <c r="M340" s="14">
        <v>0.26618961866022944</v>
      </c>
      <c r="N340" s="14">
        <v>0.7338103813397705</v>
      </c>
    </row>
    <row r="341" spans="1:14" x14ac:dyDescent="0.25">
      <c r="A341" s="8">
        <v>34341</v>
      </c>
      <c r="B341" s="8" t="s">
        <v>1123</v>
      </c>
      <c r="C341" s="8">
        <v>3859</v>
      </c>
      <c r="D341" s="8">
        <v>2905</v>
      </c>
      <c r="E341" s="8">
        <v>3668</v>
      </c>
      <c r="F341" s="8">
        <v>2211</v>
      </c>
      <c r="G341" s="8">
        <v>1842</v>
      </c>
      <c r="H341" s="8">
        <v>0.8</v>
      </c>
      <c r="I341" s="8">
        <v>0.86</v>
      </c>
      <c r="J341" s="8">
        <v>0.2</v>
      </c>
      <c r="K341" s="8">
        <v>0.65</v>
      </c>
      <c r="L341" s="8">
        <v>3828</v>
      </c>
      <c r="M341" s="14">
        <v>0</v>
      </c>
      <c r="N341" s="14">
        <v>1</v>
      </c>
    </row>
    <row r="342" spans="1:14" x14ac:dyDescent="0.25">
      <c r="A342" s="8">
        <v>34342</v>
      </c>
      <c r="B342" s="8" t="s">
        <v>1128</v>
      </c>
      <c r="C342" s="8">
        <v>206</v>
      </c>
      <c r="D342" s="8">
        <v>202</v>
      </c>
      <c r="E342" s="8">
        <v>205</v>
      </c>
      <c r="F342" s="8">
        <v>177</v>
      </c>
      <c r="G342" s="8">
        <v>82</v>
      </c>
      <c r="H342" s="8">
        <v>0.1</v>
      </c>
      <c r="I342" s="8">
        <v>-0.2</v>
      </c>
      <c r="J342" s="8">
        <v>0.59</v>
      </c>
      <c r="K342" s="8">
        <v>-0.78</v>
      </c>
      <c r="L342" s="8">
        <v>203</v>
      </c>
      <c r="M342" s="14">
        <v>0.16822429906542055</v>
      </c>
      <c r="N342" s="14">
        <v>0.83177570093457942</v>
      </c>
    </row>
    <row r="343" spans="1:14" x14ac:dyDescent="0.25">
      <c r="A343" s="8">
        <v>34343</v>
      </c>
      <c r="B343" s="8" t="s">
        <v>1130</v>
      </c>
      <c r="C343" s="8">
        <v>1228</v>
      </c>
      <c r="D343" s="8">
        <v>1054</v>
      </c>
      <c r="E343" s="8">
        <v>1184</v>
      </c>
      <c r="F343" s="8">
        <v>852</v>
      </c>
      <c r="G343" s="8">
        <v>670</v>
      </c>
      <c r="H343" s="8">
        <v>0.6</v>
      </c>
      <c r="I343" s="8">
        <v>0.6</v>
      </c>
      <c r="J343" s="8">
        <v>0.08</v>
      </c>
      <c r="K343" s="8">
        <v>0.52</v>
      </c>
      <c r="L343" s="8">
        <v>1220</v>
      </c>
      <c r="M343" s="14">
        <v>0.48470650066635518</v>
      </c>
      <c r="N343" s="14">
        <v>0.51529349933364488</v>
      </c>
    </row>
    <row r="344" spans="1:14" x14ac:dyDescent="0.25">
      <c r="A344" s="8">
        <v>34344</v>
      </c>
      <c r="B344" s="8" t="s">
        <v>1132</v>
      </c>
      <c r="C344" s="8">
        <v>8696</v>
      </c>
      <c r="D344" s="8">
        <v>8352</v>
      </c>
      <c r="E344" s="8">
        <v>8505</v>
      </c>
      <c r="F344" s="8">
        <v>6458</v>
      </c>
      <c r="G344" s="8">
        <v>5016</v>
      </c>
      <c r="H344" s="8">
        <v>0.4</v>
      </c>
      <c r="I344" s="8">
        <v>0.57999999999999996</v>
      </c>
      <c r="J344" s="8">
        <v>-0.72</v>
      </c>
      <c r="K344" s="8">
        <v>1.3</v>
      </c>
      <c r="L344" s="8">
        <v>8755</v>
      </c>
      <c r="M344" s="14" t="e">
        <v>#DIV/0!</v>
      </c>
      <c r="N344" s="14" t="e">
        <v>#DIV/0!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workbookViewId="0">
      <pane xSplit="2" ySplit="1" topLeftCell="C2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A13" sqref="A1:XFD1048576"/>
    </sheetView>
  </sheetViews>
  <sheetFormatPr baseColWidth="10" defaultColWidth="9.140625" defaultRowHeight="15" x14ac:dyDescent="0.25"/>
  <cols>
    <col min="3" max="9" width="19.42578125" customWidth="1"/>
    <col min="10" max="10" width="19.42578125" style="18" customWidth="1"/>
    <col min="11" max="12" width="19.42578125" customWidth="1"/>
  </cols>
  <sheetData>
    <row r="1" spans="1:12" ht="101.25" customHeight="1" x14ac:dyDescent="0.25">
      <c r="A1" t="s">
        <v>0</v>
      </c>
      <c r="B1" t="s">
        <v>1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1143</v>
      </c>
      <c r="I1" s="3" t="s">
        <v>30</v>
      </c>
      <c r="J1" s="17" t="s">
        <v>31</v>
      </c>
      <c r="K1" s="3" t="s">
        <v>32</v>
      </c>
      <c r="L1" s="3" t="s">
        <v>33</v>
      </c>
    </row>
    <row r="2" spans="1:12" x14ac:dyDescent="0.25">
      <c r="A2">
        <v>34001</v>
      </c>
      <c r="B2" t="s">
        <v>101</v>
      </c>
      <c r="C2">
        <v>874</v>
      </c>
      <c r="D2">
        <v>722</v>
      </c>
      <c r="E2">
        <v>8.6</v>
      </c>
      <c r="F2">
        <v>8.8000000000000007</v>
      </c>
      <c r="G2">
        <v>82.6</v>
      </c>
      <c r="H2">
        <v>68759</v>
      </c>
      <c r="I2">
        <v>59178</v>
      </c>
      <c r="J2" s="18">
        <v>0.87</v>
      </c>
      <c r="K2">
        <v>56.32</v>
      </c>
      <c r="L2">
        <v>111.76</v>
      </c>
    </row>
    <row r="3" spans="1:12" x14ac:dyDescent="0.25">
      <c r="A3">
        <v>34002</v>
      </c>
      <c r="B3" t="s">
        <v>119</v>
      </c>
      <c r="C3">
        <v>645</v>
      </c>
      <c r="D3">
        <v>513</v>
      </c>
      <c r="E3">
        <v>12.6</v>
      </c>
      <c r="F3">
        <v>7.9</v>
      </c>
      <c r="G3">
        <v>79.5</v>
      </c>
      <c r="H3">
        <v>96835</v>
      </c>
      <c r="I3">
        <v>93778</v>
      </c>
      <c r="J3" s="18">
        <v>2.1800000000000002</v>
      </c>
      <c r="K3">
        <v>15.01</v>
      </c>
      <c r="L3">
        <v>318.49</v>
      </c>
    </row>
    <row r="4" spans="1:12" x14ac:dyDescent="0.25">
      <c r="A4">
        <v>34003</v>
      </c>
      <c r="B4" t="s">
        <v>129</v>
      </c>
      <c r="C4">
        <v>49322</v>
      </c>
      <c r="D4">
        <v>14610</v>
      </c>
      <c r="E4">
        <v>2.4</v>
      </c>
      <c r="F4">
        <v>68</v>
      </c>
      <c r="G4">
        <v>29.6</v>
      </c>
      <c r="H4">
        <v>914989</v>
      </c>
      <c r="I4">
        <v>611382</v>
      </c>
      <c r="J4" s="18">
        <v>1.8</v>
      </c>
      <c r="K4">
        <v>66.58</v>
      </c>
      <c r="L4">
        <v>149.34</v>
      </c>
    </row>
    <row r="5" spans="1:12" x14ac:dyDescent="0.25">
      <c r="A5">
        <v>34004</v>
      </c>
      <c r="B5" t="s">
        <v>139</v>
      </c>
      <c r="C5">
        <v>184</v>
      </c>
      <c r="D5">
        <v>117</v>
      </c>
      <c r="E5">
        <v>14.1</v>
      </c>
      <c r="F5">
        <v>22.3</v>
      </c>
      <c r="G5">
        <v>63.6</v>
      </c>
      <c r="H5">
        <v>13431</v>
      </c>
      <c r="I5">
        <v>11777</v>
      </c>
      <c r="J5" s="18">
        <v>0.11</v>
      </c>
      <c r="K5">
        <v>68.06</v>
      </c>
      <c r="L5">
        <v>111.95</v>
      </c>
    </row>
    <row r="6" spans="1:12" x14ac:dyDescent="0.25">
      <c r="A6">
        <v>34005</v>
      </c>
      <c r="B6" t="s">
        <v>147</v>
      </c>
      <c r="C6">
        <v>142</v>
      </c>
      <c r="D6">
        <v>118</v>
      </c>
      <c r="E6">
        <v>0.6</v>
      </c>
      <c r="F6">
        <v>16.100000000000001</v>
      </c>
      <c r="G6">
        <v>83.2</v>
      </c>
      <c r="H6">
        <v>31322</v>
      </c>
      <c r="I6">
        <v>30822</v>
      </c>
      <c r="J6" s="18">
        <v>0.75</v>
      </c>
      <c r="K6">
        <v>11.5</v>
      </c>
      <c r="L6">
        <v>472.04</v>
      </c>
    </row>
    <row r="7" spans="1:12" x14ac:dyDescent="0.25">
      <c r="A7">
        <v>34006</v>
      </c>
      <c r="B7" t="s">
        <v>158</v>
      </c>
      <c r="C7">
        <v>216</v>
      </c>
      <c r="D7">
        <v>132</v>
      </c>
      <c r="E7">
        <v>10.199999999999999</v>
      </c>
      <c r="F7">
        <v>28.8</v>
      </c>
      <c r="G7">
        <v>61</v>
      </c>
      <c r="H7">
        <v>31208</v>
      </c>
      <c r="I7">
        <v>29351</v>
      </c>
      <c r="J7" s="18">
        <v>0.28000000000000003</v>
      </c>
      <c r="K7">
        <v>2.2999999999999998</v>
      </c>
      <c r="L7" t="s">
        <v>160</v>
      </c>
    </row>
    <row r="8" spans="1:12" x14ac:dyDescent="0.25">
      <c r="A8">
        <v>34007</v>
      </c>
      <c r="B8" t="s">
        <v>161</v>
      </c>
      <c r="C8">
        <v>354</v>
      </c>
      <c r="D8">
        <v>225</v>
      </c>
      <c r="E8">
        <v>7.1</v>
      </c>
      <c r="F8">
        <v>29.4</v>
      </c>
      <c r="G8">
        <v>63.6</v>
      </c>
      <c r="H8">
        <v>8620</v>
      </c>
      <c r="I8">
        <v>7900</v>
      </c>
      <c r="J8" s="18">
        <v>7.0000000000000007E-2</v>
      </c>
      <c r="K8">
        <v>23.21</v>
      </c>
      <c r="L8">
        <v>318.39</v>
      </c>
    </row>
    <row r="9" spans="1:12" x14ac:dyDescent="0.25">
      <c r="A9">
        <v>34008</v>
      </c>
      <c r="B9" t="s">
        <v>163</v>
      </c>
      <c r="C9">
        <v>405</v>
      </c>
      <c r="D9">
        <v>283</v>
      </c>
      <c r="E9">
        <v>7.2</v>
      </c>
      <c r="F9">
        <v>23</v>
      </c>
      <c r="G9">
        <v>69.900000000000006</v>
      </c>
      <c r="H9">
        <v>26931</v>
      </c>
      <c r="I9">
        <v>20224</v>
      </c>
      <c r="J9" s="18">
        <v>0.13</v>
      </c>
      <c r="K9">
        <v>20.13</v>
      </c>
      <c r="L9">
        <v>298.10000000000002</v>
      </c>
    </row>
    <row r="10" spans="1:12" x14ac:dyDescent="0.25">
      <c r="A10">
        <v>34009</v>
      </c>
      <c r="B10" t="s">
        <v>171</v>
      </c>
      <c r="C10">
        <v>956</v>
      </c>
      <c r="D10">
        <v>791</v>
      </c>
      <c r="E10">
        <v>7.3</v>
      </c>
      <c r="F10">
        <v>9.9</v>
      </c>
      <c r="G10">
        <v>82.8</v>
      </c>
      <c r="H10">
        <v>63941</v>
      </c>
      <c r="I10">
        <v>54640</v>
      </c>
      <c r="J10" s="18">
        <v>0.37</v>
      </c>
      <c r="K10">
        <v>23.3</v>
      </c>
      <c r="L10">
        <v>398.6</v>
      </c>
    </row>
    <row r="11" spans="1:12" x14ac:dyDescent="0.25">
      <c r="A11">
        <v>34010</v>
      </c>
      <c r="B11" t="s">
        <v>175</v>
      </c>
      <c r="C11">
        <v>1564</v>
      </c>
      <c r="D11">
        <v>1286</v>
      </c>
      <c r="E11">
        <v>10.4</v>
      </c>
      <c r="F11">
        <v>7.4</v>
      </c>
      <c r="G11">
        <v>82.2</v>
      </c>
      <c r="H11">
        <v>69953</v>
      </c>
      <c r="I11">
        <v>44958</v>
      </c>
      <c r="J11" s="18">
        <v>0.23</v>
      </c>
      <c r="K11">
        <v>21.44</v>
      </c>
      <c r="L11">
        <v>470.15</v>
      </c>
    </row>
    <row r="12" spans="1:12" x14ac:dyDescent="0.25">
      <c r="A12">
        <v>34011</v>
      </c>
      <c r="B12" t="s">
        <v>185</v>
      </c>
      <c r="C12">
        <v>88</v>
      </c>
      <c r="D12">
        <v>60</v>
      </c>
      <c r="E12">
        <v>7.4</v>
      </c>
      <c r="F12">
        <v>24.8</v>
      </c>
      <c r="G12">
        <v>67.8</v>
      </c>
      <c r="H12">
        <v>947</v>
      </c>
      <c r="I12">
        <v>947</v>
      </c>
      <c r="J12" s="18">
        <v>0.01</v>
      </c>
      <c r="K12">
        <v>0</v>
      </c>
      <c r="L12">
        <v>0</v>
      </c>
    </row>
    <row r="13" spans="1:12" x14ac:dyDescent="0.25">
      <c r="A13">
        <v>34012</v>
      </c>
      <c r="B13" t="s">
        <v>187</v>
      </c>
      <c r="C13">
        <v>507</v>
      </c>
      <c r="D13">
        <v>407</v>
      </c>
      <c r="E13">
        <v>14</v>
      </c>
      <c r="F13">
        <v>5.7</v>
      </c>
      <c r="G13">
        <v>80.3</v>
      </c>
      <c r="H13">
        <v>53193</v>
      </c>
      <c r="I13">
        <v>43972</v>
      </c>
      <c r="J13" s="18">
        <v>0.11</v>
      </c>
      <c r="K13">
        <v>30.32</v>
      </c>
      <c r="L13">
        <v>404.13</v>
      </c>
    </row>
    <row r="14" spans="1:12" x14ac:dyDescent="0.25">
      <c r="A14">
        <v>34013</v>
      </c>
      <c r="B14" t="s">
        <v>189</v>
      </c>
      <c r="C14">
        <v>878</v>
      </c>
      <c r="D14">
        <v>688</v>
      </c>
      <c r="E14">
        <v>10.199999999999999</v>
      </c>
      <c r="F14">
        <v>11.5</v>
      </c>
      <c r="G14">
        <v>78.3</v>
      </c>
      <c r="H14">
        <v>74743</v>
      </c>
      <c r="I14">
        <v>66647</v>
      </c>
      <c r="J14" s="18">
        <v>0.46</v>
      </c>
      <c r="K14">
        <v>24.44</v>
      </c>
      <c r="L14">
        <v>350.82</v>
      </c>
    </row>
    <row r="15" spans="1:12" x14ac:dyDescent="0.25">
      <c r="A15">
        <v>34014</v>
      </c>
      <c r="B15" t="s">
        <v>192</v>
      </c>
      <c r="C15">
        <v>712</v>
      </c>
      <c r="D15">
        <v>644</v>
      </c>
      <c r="E15">
        <v>6.3</v>
      </c>
      <c r="F15">
        <v>3.2</v>
      </c>
      <c r="G15">
        <v>90.4</v>
      </c>
      <c r="H15">
        <v>142005</v>
      </c>
      <c r="I15">
        <v>122117</v>
      </c>
      <c r="J15" s="18">
        <v>0.74</v>
      </c>
      <c r="K15">
        <v>17.940000000000001</v>
      </c>
      <c r="L15">
        <v>2380.87</v>
      </c>
    </row>
    <row r="16" spans="1:12" x14ac:dyDescent="0.25">
      <c r="A16">
        <v>34015</v>
      </c>
      <c r="B16" t="s">
        <v>198</v>
      </c>
      <c r="C16">
        <v>157</v>
      </c>
      <c r="D16">
        <v>76</v>
      </c>
      <c r="E16">
        <v>22.4</v>
      </c>
      <c r="F16">
        <v>29.4</v>
      </c>
      <c r="G16">
        <v>48.3</v>
      </c>
      <c r="H16">
        <v>6322</v>
      </c>
      <c r="I16">
        <v>6322</v>
      </c>
      <c r="J16" s="18">
        <v>0.08</v>
      </c>
      <c r="K16">
        <v>6.89</v>
      </c>
      <c r="L16">
        <v>-2176</v>
      </c>
    </row>
    <row r="17" spans="1:12" x14ac:dyDescent="0.25">
      <c r="A17">
        <v>34016</v>
      </c>
      <c r="B17" t="s">
        <v>201</v>
      </c>
      <c r="C17">
        <v>296</v>
      </c>
      <c r="D17">
        <v>235</v>
      </c>
      <c r="E17">
        <v>9.6999999999999993</v>
      </c>
      <c r="F17">
        <v>10.8</v>
      </c>
      <c r="G17">
        <v>79.5</v>
      </c>
      <c r="H17">
        <v>99916</v>
      </c>
      <c r="I17">
        <v>99916</v>
      </c>
      <c r="J17" s="18">
        <v>0.17</v>
      </c>
      <c r="K17">
        <v>19.98</v>
      </c>
      <c r="L17">
        <v>477.68</v>
      </c>
    </row>
    <row r="18" spans="1:12" x14ac:dyDescent="0.25">
      <c r="A18">
        <v>34017</v>
      </c>
      <c r="B18" t="s">
        <v>203</v>
      </c>
      <c r="C18">
        <v>298</v>
      </c>
      <c r="D18">
        <v>221</v>
      </c>
      <c r="E18">
        <v>10.9</v>
      </c>
      <c r="F18">
        <v>14.9</v>
      </c>
      <c r="G18">
        <v>74.2</v>
      </c>
      <c r="H18">
        <v>20866</v>
      </c>
      <c r="I18">
        <v>20446</v>
      </c>
      <c r="J18" s="18">
        <v>0.28000000000000003</v>
      </c>
      <c r="K18">
        <v>24.62</v>
      </c>
      <c r="L18">
        <v>514.53</v>
      </c>
    </row>
    <row r="19" spans="1:12" x14ac:dyDescent="0.25">
      <c r="A19">
        <v>34018</v>
      </c>
      <c r="B19" t="s">
        <v>206</v>
      </c>
      <c r="C19">
        <v>580</v>
      </c>
      <c r="D19">
        <v>406</v>
      </c>
      <c r="E19">
        <v>5.7</v>
      </c>
      <c r="F19">
        <v>24.3</v>
      </c>
      <c r="G19">
        <v>70</v>
      </c>
      <c r="H19">
        <v>61736</v>
      </c>
      <c r="I19">
        <v>45916</v>
      </c>
      <c r="J19" s="18">
        <v>0.53</v>
      </c>
      <c r="K19">
        <v>10.37</v>
      </c>
      <c r="L19">
        <v>842.89</v>
      </c>
    </row>
    <row r="20" spans="1:12" x14ac:dyDescent="0.25">
      <c r="A20">
        <v>34019</v>
      </c>
      <c r="B20" t="s">
        <v>210</v>
      </c>
      <c r="C20">
        <v>594</v>
      </c>
      <c r="D20">
        <v>171</v>
      </c>
      <c r="E20">
        <v>5.6</v>
      </c>
      <c r="F20">
        <v>65.599999999999994</v>
      </c>
      <c r="G20">
        <v>28.8</v>
      </c>
      <c r="H20">
        <v>63475</v>
      </c>
      <c r="I20">
        <v>54108</v>
      </c>
      <c r="J20" s="18">
        <v>0.1</v>
      </c>
      <c r="K20">
        <v>29</v>
      </c>
      <c r="L20">
        <v>-552.33000000000004</v>
      </c>
    </row>
    <row r="21" spans="1:12" x14ac:dyDescent="0.25">
      <c r="A21">
        <v>34020</v>
      </c>
      <c r="B21" t="s">
        <v>212</v>
      </c>
      <c r="C21">
        <v>318</v>
      </c>
      <c r="D21">
        <v>194</v>
      </c>
      <c r="E21">
        <v>16.600000000000001</v>
      </c>
      <c r="F21">
        <v>22.4</v>
      </c>
      <c r="G21">
        <v>60.9</v>
      </c>
      <c r="H21">
        <v>14486</v>
      </c>
      <c r="I21">
        <v>13337</v>
      </c>
      <c r="J21" s="18">
        <v>0.1</v>
      </c>
      <c r="K21">
        <v>-70.47</v>
      </c>
      <c r="L21">
        <v>-57.07</v>
      </c>
    </row>
    <row r="22" spans="1:12" x14ac:dyDescent="0.25">
      <c r="A22">
        <v>34021</v>
      </c>
      <c r="B22" t="s">
        <v>214</v>
      </c>
      <c r="C22">
        <v>240</v>
      </c>
      <c r="D22">
        <v>139</v>
      </c>
      <c r="E22">
        <v>10.5</v>
      </c>
      <c r="F22">
        <v>31.5</v>
      </c>
      <c r="G22">
        <v>58</v>
      </c>
      <c r="H22">
        <v>30068</v>
      </c>
      <c r="I22">
        <v>28483</v>
      </c>
      <c r="J22" s="18">
        <v>0.14000000000000001</v>
      </c>
      <c r="K22">
        <v>8.0399999999999991</v>
      </c>
      <c r="L22">
        <v>1922.5</v>
      </c>
    </row>
    <row r="23" spans="1:12" x14ac:dyDescent="0.25">
      <c r="A23">
        <v>34022</v>
      </c>
      <c r="B23" t="s">
        <v>216</v>
      </c>
      <c r="C23">
        <v>3667</v>
      </c>
      <c r="D23">
        <v>3380</v>
      </c>
      <c r="E23">
        <v>5.2</v>
      </c>
      <c r="F23">
        <v>2.7</v>
      </c>
      <c r="G23">
        <v>92.2</v>
      </c>
      <c r="H23">
        <v>191581</v>
      </c>
      <c r="I23">
        <v>72043</v>
      </c>
      <c r="J23" s="18">
        <v>2.4900000000000002</v>
      </c>
      <c r="K23">
        <v>846.28</v>
      </c>
      <c r="L23">
        <v>42.09</v>
      </c>
    </row>
    <row r="24" spans="1:12" x14ac:dyDescent="0.25">
      <c r="A24">
        <v>34023</v>
      </c>
      <c r="B24" t="s">
        <v>227</v>
      </c>
      <c r="C24">
        <v>7433</v>
      </c>
      <c r="D24">
        <v>3284</v>
      </c>
      <c r="E24">
        <v>1.2</v>
      </c>
      <c r="F24">
        <v>54.6</v>
      </c>
      <c r="G24">
        <v>44.2</v>
      </c>
      <c r="H24">
        <v>116796</v>
      </c>
      <c r="I24">
        <v>104297</v>
      </c>
      <c r="J24" s="18">
        <v>1.34</v>
      </c>
      <c r="K24">
        <v>40.64</v>
      </c>
      <c r="L24">
        <v>-275.41000000000003</v>
      </c>
    </row>
    <row r="25" spans="1:12" x14ac:dyDescent="0.25">
      <c r="A25">
        <v>34024</v>
      </c>
      <c r="B25" t="s">
        <v>237</v>
      </c>
      <c r="C25">
        <v>1273</v>
      </c>
      <c r="D25">
        <v>1089</v>
      </c>
      <c r="E25">
        <v>5.9</v>
      </c>
      <c r="F25">
        <v>8.6</v>
      </c>
      <c r="G25">
        <v>85.5</v>
      </c>
      <c r="H25">
        <v>67090</v>
      </c>
      <c r="I25">
        <v>54576</v>
      </c>
      <c r="J25" s="18">
        <v>0.98</v>
      </c>
      <c r="K25">
        <v>1516.59</v>
      </c>
      <c r="L25">
        <v>24.93</v>
      </c>
    </row>
    <row r="26" spans="1:12" x14ac:dyDescent="0.25">
      <c r="A26">
        <v>34025</v>
      </c>
      <c r="B26" t="s">
        <v>241</v>
      </c>
      <c r="C26">
        <v>1086</v>
      </c>
      <c r="D26">
        <v>965</v>
      </c>
      <c r="E26">
        <v>5.9</v>
      </c>
      <c r="F26">
        <v>5.3</v>
      </c>
      <c r="G26">
        <v>88.9</v>
      </c>
      <c r="H26">
        <v>237736</v>
      </c>
      <c r="I26">
        <v>207453</v>
      </c>
      <c r="J26" s="18">
        <v>3.47</v>
      </c>
      <c r="K26">
        <v>15.17</v>
      </c>
      <c r="L26">
        <v>505.07</v>
      </c>
    </row>
    <row r="27" spans="1:12" x14ac:dyDescent="0.25">
      <c r="A27">
        <v>34026</v>
      </c>
      <c r="B27" t="s">
        <v>248</v>
      </c>
      <c r="C27">
        <v>184</v>
      </c>
      <c r="D27">
        <v>110</v>
      </c>
      <c r="E27">
        <v>11.6</v>
      </c>
      <c r="F27">
        <v>28.7</v>
      </c>
      <c r="G27">
        <v>59.7</v>
      </c>
      <c r="H27">
        <v>15884</v>
      </c>
      <c r="I27">
        <v>15884</v>
      </c>
      <c r="J27" s="18">
        <v>0.26</v>
      </c>
      <c r="K27">
        <v>4.1900000000000004</v>
      </c>
      <c r="L27">
        <v>701.94</v>
      </c>
    </row>
    <row r="28" spans="1:12" x14ac:dyDescent="0.25">
      <c r="A28">
        <v>34027</v>
      </c>
      <c r="B28" t="s">
        <v>251</v>
      </c>
      <c r="C28">
        <v>906</v>
      </c>
      <c r="D28">
        <v>834</v>
      </c>
      <c r="E28">
        <v>5.5</v>
      </c>
      <c r="F28">
        <v>2.4</v>
      </c>
      <c r="G28">
        <v>92.1</v>
      </c>
      <c r="H28">
        <v>166676</v>
      </c>
      <c r="I28">
        <v>158068</v>
      </c>
      <c r="J28" s="18">
        <v>2.12</v>
      </c>
      <c r="K28">
        <v>12.77</v>
      </c>
      <c r="L28">
        <v>465.16</v>
      </c>
    </row>
    <row r="29" spans="1:12" x14ac:dyDescent="0.25">
      <c r="A29">
        <v>34028</v>
      </c>
      <c r="B29" t="s">
        <v>164</v>
      </c>
      <c r="C29">
        <v>4139</v>
      </c>
      <c r="D29">
        <v>2945</v>
      </c>
      <c r="E29">
        <v>20.7</v>
      </c>
      <c r="F29">
        <v>8.1</v>
      </c>
      <c r="G29">
        <v>71.2</v>
      </c>
      <c r="H29">
        <v>178210</v>
      </c>
      <c r="I29">
        <v>128163</v>
      </c>
      <c r="J29" s="18">
        <v>0.63</v>
      </c>
      <c r="K29">
        <v>-23.94</v>
      </c>
      <c r="L29">
        <v>-145.97999999999999</v>
      </c>
    </row>
    <row r="30" spans="1:12" x14ac:dyDescent="0.25">
      <c r="A30">
        <v>34029</v>
      </c>
      <c r="B30" t="s">
        <v>257</v>
      </c>
      <c r="C30">
        <v>364</v>
      </c>
      <c r="D30">
        <v>250</v>
      </c>
      <c r="E30">
        <v>15.8</v>
      </c>
      <c r="F30">
        <v>15.5</v>
      </c>
      <c r="G30">
        <v>68.7</v>
      </c>
      <c r="H30">
        <v>37724</v>
      </c>
      <c r="I30">
        <v>30282</v>
      </c>
      <c r="J30" s="18">
        <v>0.91</v>
      </c>
      <c r="K30">
        <v>28.9</v>
      </c>
      <c r="L30">
        <v>115.56</v>
      </c>
    </row>
    <row r="31" spans="1:12" x14ac:dyDescent="0.25">
      <c r="A31">
        <v>34030</v>
      </c>
      <c r="B31" t="s">
        <v>259</v>
      </c>
      <c r="C31">
        <v>192</v>
      </c>
      <c r="D31">
        <v>96</v>
      </c>
      <c r="E31">
        <v>8.1999999999999993</v>
      </c>
      <c r="F31">
        <v>41.7</v>
      </c>
      <c r="G31">
        <v>50.1</v>
      </c>
      <c r="H31">
        <v>9664</v>
      </c>
      <c r="I31">
        <v>9664</v>
      </c>
      <c r="J31" s="18">
        <v>0.09</v>
      </c>
      <c r="K31">
        <v>-22.72</v>
      </c>
      <c r="L31">
        <v>616.20000000000005</v>
      </c>
    </row>
    <row r="32" spans="1:12" x14ac:dyDescent="0.25">
      <c r="A32">
        <v>34031</v>
      </c>
      <c r="B32" t="s">
        <v>262</v>
      </c>
      <c r="C32">
        <v>2896</v>
      </c>
      <c r="D32">
        <v>2211</v>
      </c>
      <c r="E32">
        <v>9</v>
      </c>
      <c r="F32">
        <v>14.7</v>
      </c>
      <c r="G32">
        <v>76.3</v>
      </c>
      <c r="H32">
        <v>289853</v>
      </c>
      <c r="I32">
        <v>204146</v>
      </c>
      <c r="J32" s="18">
        <v>1.04</v>
      </c>
      <c r="K32">
        <v>12.29</v>
      </c>
      <c r="L32">
        <v>556.65</v>
      </c>
    </row>
    <row r="33" spans="1:12" x14ac:dyDescent="0.25">
      <c r="A33">
        <v>34032</v>
      </c>
      <c r="B33" t="s">
        <v>102</v>
      </c>
      <c r="C33">
        <v>45943</v>
      </c>
      <c r="D33">
        <v>36331</v>
      </c>
      <c r="E33">
        <v>16.5</v>
      </c>
      <c r="F33">
        <v>4.4000000000000004</v>
      </c>
      <c r="G33">
        <v>79.099999999999994</v>
      </c>
      <c r="H33">
        <v>1774184</v>
      </c>
      <c r="I33">
        <v>785760</v>
      </c>
      <c r="J33" s="18">
        <v>1.85</v>
      </c>
      <c r="K33">
        <v>58.66</v>
      </c>
      <c r="L33">
        <v>210.22</v>
      </c>
    </row>
    <row r="34" spans="1:12" x14ac:dyDescent="0.25">
      <c r="A34">
        <v>34033</v>
      </c>
      <c r="B34" t="s">
        <v>274</v>
      </c>
      <c r="C34">
        <v>882</v>
      </c>
      <c r="D34">
        <v>786</v>
      </c>
      <c r="E34">
        <v>7.6</v>
      </c>
      <c r="F34">
        <v>3.2</v>
      </c>
      <c r="G34">
        <v>89.2</v>
      </c>
      <c r="H34">
        <v>68035</v>
      </c>
      <c r="I34">
        <v>65790</v>
      </c>
      <c r="J34" s="18">
        <v>0.9</v>
      </c>
      <c r="K34">
        <v>13.58</v>
      </c>
      <c r="L34">
        <v>385.72</v>
      </c>
    </row>
    <row r="35" spans="1:12" x14ac:dyDescent="0.25">
      <c r="A35">
        <v>34034</v>
      </c>
      <c r="B35" t="s">
        <v>280</v>
      </c>
      <c r="C35">
        <v>42</v>
      </c>
      <c r="D35">
        <v>19</v>
      </c>
      <c r="E35">
        <v>2.4</v>
      </c>
      <c r="F35">
        <v>52.4</v>
      </c>
      <c r="G35">
        <v>45.2</v>
      </c>
      <c r="H35">
        <v>3510</v>
      </c>
      <c r="I35">
        <v>1965</v>
      </c>
      <c r="J35" s="18">
        <v>0.02</v>
      </c>
      <c r="K35">
        <v>0</v>
      </c>
      <c r="L35">
        <v>515</v>
      </c>
    </row>
    <row r="36" spans="1:12" x14ac:dyDescent="0.25">
      <c r="A36">
        <v>34035</v>
      </c>
      <c r="B36" t="s">
        <v>282</v>
      </c>
      <c r="C36">
        <v>482</v>
      </c>
      <c r="D36">
        <v>430</v>
      </c>
      <c r="E36">
        <v>4.4000000000000004</v>
      </c>
      <c r="F36">
        <v>6.4</v>
      </c>
      <c r="G36">
        <v>89.2</v>
      </c>
      <c r="H36">
        <v>152251</v>
      </c>
      <c r="I36">
        <v>134318</v>
      </c>
      <c r="J36" s="18">
        <v>0.62</v>
      </c>
      <c r="K36">
        <v>11.67</v>
      </c>
      <c r="L36">
        <v>626.17999999999995</v>
      </c>
    </row>
    <row r="37" spans="1:12" x14ac:dyDescent="0.25">
      <c r="A37">
        <v>34036</v>
      </c>
      <c r="B37" t="s">
        <v>284</v>
      </c>
      <c r="C37">
        <v>756</v>
      </c>
      <c r="D37">
        <v>587</v>
      </c>
      <c r="E37">
        <v>7.9</v>
      </c>
      <c r="F37">
        <v>14.4</v>
      </c>
      <c r="G37">
        <v>77.599999999999994</v>
      </c>
      <c r="H37">
        <v>258278</v>
      </c>
      <c r="I37">
        <v>84585</v>
      </c>
      <c r="J37" s="18">
        <v>0.92</v>
      </c>
      <c r="K37">
        <v>8.85</v>
      </c>
      <c r="L37">
        <v>2803.69</v>
      </c>
    </row>
    <row r="38" spans="1:12" x14ac:dyDescent="0.25">
      <c r="A38">
        <v>34037</v>
      </c>
      <c r="B38" t="s">
        <v>287</v>
      </c>
      <c r="C38">
        <v>1730</v>
      </c>
      <c r="D38">
        <v>1518</v>
      </c>
      <c r="E38">
        <v>9.6</v>
      </c>
      <c r="F38">
        <v>2.6</v>
      </c>
      <c r="G38">
        <v>87.8</v>
      </c>
      <c r="H38">
        <v>59630</v>
      </c>
      <c r="I38">
        <v>51417</v>
      </c>
      <c r="J38" s="18">
        <v>0.85</v>
      </c>
      <c r="K38">
        <v>96.11</v>
      </c>
      <c r="L38">
        <v>101.3</v>
      </c>
    </row>
    <row r="39" spans="1:12" x14ac:dyDescent="0.25">
      <c r="A39">
        <v>34038</v>
      </c>
      <c r="B39" t="s">
        <v>291</v>
      </c>
      <c r="C39">
        <v>1115</v>
      </c>
      <c r="D39">
        <v>805</v>
      </c>
      <c r="E39">
        <v>18</v>
      </c>
      <c r="F39">
        <v>9.8000000000000007</v>
      </c>
      <c r="G39">
        <v>72.2</v>
      </c>
      <c r="H39">
        <v>25471</v>
      </c>
      <c r="I39">
        <v>21226</v>
      </c>
      <c r="J39" s="18">
        <v>0.21</v>
      </c>
      <c r="K39">
        <v>12.42</v>
      </c>
      <c r="L39">
        <v>-6463</v>
      </c>
    </row>
    <row r="40" spans="1:12" x14ac:dyDescent="0.25">
      <c r="A40">
        <v>34039</v>
      </c>
      <c r="B40" t="s">
        <v>295</v>
      </c>
      <c r="C40">
        <v>1041</v>
      </c>
      <c r="D40">
        <v>769</v>
      </c>
      <c r="E40">
        <v>4.7</v>
      </c>
      <c r="F40">
        <v>21.4</v>
      </c>
      <c r="G40">
        <v>73.900000000000006</v>
      </c>
      <c r="H40">
        <v>41931</v>
      </c>
      <c r="I40">
        <v>40220</v>
      </c>
      <c r="J40" s="18">
        <v>0.64</v>
      </c>
      <c r="K40">
        <v>3.13</v>
      </c>
      <c r="L40">
        <v>-185.25</v>
      </c>
    </row>
    <row r="41" spans="1:12" x14ac:dyDescent="0.25">
      <c r="A41">
        <v>34040</v>
      </c>
      <c r="B41" t="s">
        <v>297</v>
      </c>
      <c r="C41">
        <v>47</v>
      </c>
      <c r="D41">
        <v>29</v>
      </c>
      <c r="E41">
        <v>10.7</v>
      </c>
      <c r="F41">
        <v>27.9</v>
      </c>
      <c r="G41">
        <v>61.3</v>
      </c>
      <c r="H41">
        <v>4819</v>
      </c>
      <c r="I41">
        <v>4530</v>
      </c>
      <c r="J41" s="18">
        <v>0.05</v>
      </c>
      <c r="K41">
        <v>-23.89</v>
      </c>
      <c r="L41">
        <v>3219</v>
      </c>
    </row>
    <row r="42" spans="1:12" x14ac:dyDescent="0.25">
      <c r="A42">
        <v>34041</v>
      </c>
      <c r="B42" t="s">
        <v>299</v>
      </c>
      <c r="C42">
        <v>380</v>
      </c>
      <c r="D42">
        <v>333</v>
      </c>
      <c r="E42">
        <v>7.6</v>
      </c>
      <c r="F42">
        <v>4.7</v>
      </c>
      <c r="G42">
        <v>87.6</v>
      </c>
      <c r="H42">
        <v>49285</v>
      </c>
      <c r="I42">
        <v>37961</v>
      </c>
      <c r="J42" s="18">
        <v>1.04</v>
      </c>
      <c r="K42">
        <v>13.48</v>
      </c>
      <c r="L42">
        <v>289.88</v>
      </c>
    </row>
    <row r="43" spans="1:12" x14ac:dyDescent="0.25">
      <c r="A43">
        <v>34042</v>
      </c>
      <c r="B43" t="s">
        <v>302</v>
      </c>
      <c r="C43">
        <v>461</v>
      </c>
      <c r="D43">
        <v>277</v>
      </c>
      <c r="E43">
        <v>2.9</v>
      </c>
      <c r="F43">
        <v>37</v>
      </c>
      <c r="G43">
        <v>60.1</v>
      </c>
      <c r="H43">
        <v>53000</v>
      </c>
      <c r="I43">
        <v>53000</v>
      </c>
      <c r="J43" s="18">
        <v>0.12</v>
      </c>
      <c r="K43">
        <v>7.49</v>
      </c>
      <c r="L43">
        <v>-4225.17</v>
      </c>
    </row>
    <row r="44" spans="1:12" x14ac:dyDescent="0.25">
      <c r="A44">
        <v>34043</v>
      </c>
      <c r="B44" t="s">
        <v>304</v>
      </c>
      <c r="C44">
        <v>162</v>
      </c>
      <c r="D44">
        <v>144</v>
      </c>
      <c r="E44">
        <v>5.6</v>
      </c>
      <c r="F44">
        <v>5.6</v>
      </c>
      <c r="G44">
        <v>88.9</v>
      </c>
      <c r="H44">
        <v>36758</v>
      </c>
      <c r="I44">
        <v>36758</v>
      </c>
      <c r="J44" s="18">
        <v>0.79</v>
      </c>
      <c r="K44">
        <v>15</v>
      </c>
      <c r="L44">
        <v>313.14</v>
      </c>
    </row>
    <row r="45" spans="1:12" x14ac:dyDescent="0.25">
      <c r="A45">
        <v>34044</v>
      </c>
      <c r="B45" t="s">
        <v>307</v>
      </c>
      <c r="C45">
        <v>288</v>
      </c>
      <c r="D45">
        <v>160</v>
      </c>
      <c r="E45">
        <v>9</v>
      </c>
      <c r="F45">
        <v>35.5</v>
      </c>
      <c r="G45">
        <v>55.5</v>
      </c>
      <c r="H45">
        <v>46317</v>
      </c>
      <c r="I45">
        <v>43422</v>
      </c>
      <c r="J45" s="18">
        <v>0.16</v>
      </c>
      <c r="K45">
        <v>2.41</v>
      </c>
      <c r="L45">
        <v>-1185.43</v>
      </c>
    </row>
    <row r="46" spans="1:12" x14ac:dyDescent="0.25">
      <c r="A46">
        <v>34045</v>
      </c>
      <c r="B46" t="s">
        <v>309</v>
      </c>
      <c r="C46">
        <v>340</v>
      </c>
      <c r="D46">
        <v>240</v>
      </c>
      <c r="E46">
        <v>7.8</v>
      </c>
      <c r="F46">
        <v>21.5</v>
      </c>
      <c r="G46">
        <v>70.7</v>
      </c>
      <c r="H46">
        <v>32785</v>
      </c>
      <c r="I46">
        <v>32785</v>
      </c>
      <c r="J46" s="18">
        <v>0.11</v>
      </c>
      <c r="K46">
        <v>7.03</v>
      </c>
      <c r="L46">
        <v>-2641.71</v>
      </c>
    </row>
    <row r="47" spans="1:12" x14ac:dyDescent="0.25">
      <c r="A47">
        <v>34046</v>
      </c>
      <c r="B47" t="s">
        <v>311</v>
      </c>
      <c r="C47">
        <v>149</v>
      </c>
      <c r="D47">
        <v>27</v>
      </c>
      <c r="E47">
        <v>12.6</v>
      </c>
      <c r="F47">
        <v>69.400000000000006</v>
      </c>
      <c r="G47">
        <v>18.100000000000001</v>
      </c>
      <c r="H47">
        <v>183202</v>
      </c>
      <c r="I47">
        <v>1104</v>
      </c>
      <c r="J47" s="18">
        <v>0.37</v>
      </c>
      <c r="K47">
        <v>-84.89</v>
      </c>
      <c r="L47">
        <v>-53.55</v>
      </c>
    </row>
    <row r="48" spans="1:12" x14ac:dyDescent="0.25">
      <c r="A48">
        <v>34047</v>
      </c>
      <c r="B48" t="s">
        <v>314</v>
      </c>
      <c r="C48">
        <v>359</v>
      </c>
      <c r="D48">
        <v>281</v>
      </c>
      <c r="E48">
        <v>11.7</v>
      </c>
      <c r="F48">
        <v>10</v>
      </c>
      <c r="G48">
        <v>78.3</v>
      </c>
      <c r="H48">
        <v>26710</v>
      </c>
      <c r="I48">
        <v>22946</v>
      </c>
      <c r="J48" s="18">
        <v>0.7</v>
      </c>
      <c r="K48">
        <v>16.16</v>
      </c>
      <c r="L48">
        <v>171.4</v>
      </c>
    </row>
    <row r="49" spans="1:12" x14ac:dyDescent="0.25">
      <c r="A49">
        <v>34048</v>
      </c>
      <c r="B49" t="s">
        <v>316</v>
      </c>
      <c r="C49">
        <v>149</v>
      </c>
      <c r="D49">
        <v>132</v>
      </c>
      <c r="E49">
        <v>6.6</v>
      </c>
      <c r="F49">
        <v>4.5999999999999996</v>
      </c>
      <c r="G49">
        <v>88.7</v>
      </c>
      <c r="H49">
        <v>24243</v>
      </c>
      <c r="I49">
        <v>24243</v>
      </c>
      <c r="J49" s="18">
        <v>0.49</v>
      </c>
      <c r="K49">
        <v>113.28</v>
      </c>
      <c r="L49">
        <v>109.59</v>
      </c>
    </row>
    <row r="50" spans="1:12" x14ac:dyDescent="0.25">
      <c r="A50">
        <v>34049</v>
      </c>
      <c r="B50" t="s">
        <v>318</v>
      </c>
      <c r="C50">
        <v>235</v>
      </c>
      <c r="D50">
        <v>133</v>
      </c>
      <c r="E50">
        <v>16</v>
      </c>
      <c r="F50">
        <v>27.5</v>
      </c>
      <c r="G50">
        <v>56.5</v>
      </c>
      <c r="H50">
        <v>4130</v>
      </c>
      <c r="I50">
        <v>4130</v>
      </c>
      <c r="J50" s="18">
        <v>0.03</v>
      </c>
      <c r="K50">
        <v>32.53</v>
      </c>
      <c r="L50">
        <v>-269</v>
      </c>
    </row>
    <row r="51" spans="1:12" x14ac:dyDescent="0.25">
      <c r="A51">
        <v>34050</v>
      </c>
      <c r="B51" t="s">
        <v>320</v>
      </c>
      <c r="C51">
        <v>738</v>
      </c>
      <c r="D51">
        <v>705</v>
      </c>
      <c r="E51">
        <v>4.2</v>
      </c>
      <c r="F51">
        <v>0.3</v>
      </c>
      <c r="G51">
        <v>95.5</v>
      </c>
      <c r="H51">
        <v>137140</v>
      </c>
      <c r="I51">
        <v>98746</v>
      </c>
      <c r="J51" s="18">
        <v>1.61</v>
      </c>
      <c r="K51">
        <v>18.46</v>
      </c>
      <c r="L51">
        <v>284.31</v>
      </c>
    </row>
    <row r="52" spans="1:12" x14ac:dyDescent="0.25">
      <c r="A52">
        <v>34051</v>
      </c>
      <c r="B52" t="s">
        <v>327</v>
      </c>
      <c r="C52">
        <v>1525</v>
      </c>
      <c r="D52">
        <v>1377</v>
      </c>
      <c r="E52">
        <v>5.6</v>
      </c>
      <c r="F52">
        <v>4</v>
      </c>
      <c r="G52">
        <v>90.3</v>
      </c>
      <c r="H52">
        <v>88497</v>
      </c>
      <c r="I52">
        <v>64472</v>
      </c>
      <c r="J52" s="18">
        <v>1.21</v>
      </c>
      <c r="K52">
        <v>102.66</v>
      </c>
      <c r="L52">
        <v>257.33999999999997</v>
      </c>
    </row>
    <row r="53" spans="1:12" x14ac:dyDescent="0.25">
      <c r="A53">
        <v>34052</v>
      </c>
      <c r="B53" t="s">
        <v>330</v>
      </c>
      <c r="C53">
        <v>1832</v>
      </c>
      <c r="D53">
        <v>1450</v>
      </c>
      <c r="E53">
        <v>9.8000000000000007</v>
      </c>
      <c r="F53">
        <v>11</v>
      </c>
      <c r="G53">
        <v>79.099999999999994</v>
      </c>
      <c r="H53">
        <v>120181</v>
      </c>
      <c r="I53">
        <v>80661</v>
      </c>
      <c r="J53" s="18">
        <v>0.3</v>
      </c>
      <c r="K53">
        <v>22.35</v>
      </c>
      <c r="L53">
        <v>388.83</v>
      </c>
    </row>
    <row r="54" spans="1:12" x14ac:dyDescent="0.25">
      <c r="A54">
        <v>34053</v>
      </c>
      <c r="B54" t="s">
        <v>334</v>
      </c>
      <c r="C54">
        <v>79</v>
      </c>
      <c r="D54">
        <v>63</v>
      </c>
      <c r="E54">
        <v>5.2</v>
      </c>
      <c r="F54">
        <v>14.3</v>
      </c>
      <c r="G54">
        <v>80.5</v>
      </c>
      <c r="H54">
        <v>992</v>
      </c>
      <c r="I54">
        <v>953</v>
      </c>
      <c r="J54" s="18">
        <v>0.01</v>
      </c>
      <c r="K54">
        <v>143.37</v>
      </c>
      <c r="L54" t="s">
        <v>160</v>
      </c>
    </row>
    <row r="55" spans="1:12" x14ac:dyDescent="0.25">
      <c r="A55">
        <v>34054</v>
      </c>
      <c r="B55" t="s">
        <v>336</v>
      </c>
      <c r="C55">
        <v>108</v>
      </c>
      <c r="D55">
        <v>58</v>
      </c>
      <c r="E55">
        <v>10.1</v>
      </c>
      <c r="F55">
        <v>36.299999999999997</v>
      </c>
      <c r="G55">
        <v>53.6</v>
      </c>
      <c r="H55">
        <v>6390</v>
      </c>
      <c r="I55">
        <v>6390</v>
      </c>
      <c r="J55" s="18">
        <v>0.03</v>
      </c>
      <c r="K55">
        <v>-50</v>
      </c>
      <c r="L55">
        <v>333.33</v>
      </c>
    </row>
    <row r="56" spans="1:12" x14ac:dyDescent="0.25">
      <c r="A56">
        <v>34055</v>
      </c>
      <c r="B56" t="s">
        <v>338</v>
      </c>
      <c r="C56">
        <v>233</v>
      </c>
      <c r="D56">
        <v>98</v>
      </c>
      <c r="E56">
        <v>11.2</v>
      </c>
      <c r="F56">
        <v>46.8</v>
      </c>
      <c r="G56">
        <v>42.1</v>
      </c>
      <c r="H56">
        <v>19048</v>
      </c>
      <c r="I56">
        <v>4856</v>
      </c>
      <c r="J56" s="18">
        <v>7.0000000000000007E-2</v>
      </c>
      <c r="K56">
        <v>-4.78</v>
      </c>
      <c r="L56">
        <v>209</v>
      </c>
    </row>
    <row r="57" spans="1:12" x14ac:dyDescent="0.25">
      <c r="A57">
        <v>34056</v>
      </c>
      <c r="B57" t="s">
        <v>341</v>
      </c>
      <c r="C57">
        <v>932</v>
      </c>
      <c r="D57">
        <v>567</v>
      </c>
      <c r="E57">
        <v>6.6</v>
      </c>
      <c r="F57">
        <v>32.6</v>
      </c>
      <c r="G57">
        <v>60.8</v>
      </c>
      <c r="H57">
        <v>43544</v>
      </c>
      <c r="I57">
        <v>39155</v>
      </c>
      <c r="J57" s="18">
        <v>0.19</v>
      </c>
      <c r="K57">
        <v>32.299999999999997</v>
      </c>
      <c r="L57">
        <v>324.33</v>
      </c>
    </row>
    <row r="58" spans="1:12" x14ac:dyDescent="0.25">
      <c r="A58">
        <v>34057</v>
      </c>
      <c r="B58" t="s">
        <v>343</v>
      </c>
      <c r="C58">
        <v>11514</v>
      </c>
      <c r="D58">
        <v>10456</v>
      </c>
      <c r="E58">
        <v>6.9</v>
      </c>
      <c r="F58">
        <v>2.2999999999999998</v>
      </c>
      <c r="G58">
        <v>90.8</v>
      </c>
      <c r="H58">
        <v>392770</v>
      </c>
      <c r="I58">
        <v>221628</v>
      </c>
      <c r="J58" s="18">
        <v>3.54</v>
      </c>
      <c r="K58">
        <v>232.44</v>
      </c>
      <c r="L58">
        <v>55.84</v>
      </c>
    </row>
    <row r="59" spans="1:12" x14ac:dyDescent="0.25">
      <c r="A59">
        <v>34058</v>
      </c>
      <c r="B59" t="s">
        <v>350</v>
      </c>
      <c r="C59">
        <v>3025</v>
      </c>
      <c r="D59">
        <v>2686</v>
      </c>
      <c r="E59">
        <v>4.7</v>
      </c>
      <c r="F59">
        <v>6.5</v>
      </c>
      <c r="G59">
        <v>88.8</v>
      </c>
      <c r="H59">
        <v>287355</v>
      </c>
      <c r="I59">
        <v>156933</v>
      </c>
      <c r="J59" s="18">
        <v>1.19</v>
      </c>
      <c r="K59">
        <v>37.43</v>
      </c>
      <c r="L59">
        <v>256.43</v>
      </c>
    </row>
    <row r="60" spans="1:12" x14ac:dyDescent="0.25">
      <c r="A60">
        <v>34059</v>
      </c>
      <c r="B60" t="s">
        <v>355</v>
      </c>
      <c r="C60">
        <v>267</v>
      </c>
      <c r="D60">
        <v>156</v>
      </c>
      <c r="E60">
        <v>6.9</v>
      </c>
      <c r="F60">
        <v>34.6</v>
      </c>
      <c r="G60">
        <v>58.4</v>
      </c>
      <c r="H60">
        <v>7987</v>
      </c>
      <c r="I60">
        <v>7987</v>
      </c>
      <c r="J60" s="18">
        <v>0.04</v>
      </c>
      <c r="K60">
        <v>-249.22</v>
      </c>
      <c r="L60">
        <v>-33.79</v>
      </c>
    </row>
    <row r="61" spans="1:12" x14ac:dyDescent="0.25">
      <c r="A61">
        <v>34060</v>
      </c>
      <c r="B61" t="s">
        <v>357</v>
      </c>
      <c r="C61">
        <v>258</v>
      </c>
      <c r="D61">
        <v>176</v>
      </c>
      <c r="E61">
        <v>4</v>
      </c>
      <c r="F61">
        <v>27.9</v>
      </c>
      <c r="G61">
        <v>68.099999999999994</v>
      </c>
      <c r="H61">
        <v>61730</v>
      </c>
      <c r="I61">
        <v>59079</v>
      </c>
      <c r="J61" s="18">
        <v>0.14000000000000001</v>
      </c>
      <c r="K61">
        <v>5.31</v>
      </c>
      <c r="L61">
        <v>809.42</v>
      </c>
    </row>
    <row r="62" spans="1:12" x14ac:dyDescent="0.25">
      <c r="A62">
        <v>34061</v>
      </c>
      <c r="B62" t="s">
        <v>359</v>
      </c>
      <c r="C62">
        <v>452</v>
      </c>
      <c r="D62">
        <v>305</v>
      </c>
      <c r="E62">
        <v>7.2</v>
      </c>
      <c r="F62">
        <v>25.3</v>
      </c>
      <c r="G62">
        <v>67.5</v>
      </c>
      <c r="H62">
        <v>46161</v>
      </c>
      <c r="I62">
        <v>42253</v>
      </c>
      <c r="J62" s="18">
        <v>0.26</v>
      </c>
      <c r="K62">
        <v>11.69</v>
      </c>
      <c r="L62">
        <v>-287.39</v>
      </c>
    </row>
    <row r="63" spans="1:12" x14ac:dyDescent="0.25">
      <c r="A63">
        <v>34062</v>
      </c>
      <c r="B63" t="s">
        <v>361</v>
      </c>
      <c r="C63">
        <v>107</v>
      </c>
      <c r="D63">
        <v>62</v>
      </c>
      <c r="E63">
        <v>14.4</v>
      </c>
      <c r="F63">
        <v>27.8</v>
      </c>
      <c r="G63">
        <v>57.9</v>
      </c>
      <c r="H63">
        <v>13116</v>
      </c>
      <c r="I63">
        <v>5369</v>
      </c>
      <c r="J63" s="18">
        <v>0.12</v>
      </c>
      <c r="K63">
        <v>-70.19</v>
      </c>
      <c r="L63">
        <v>3659</v>
      </c>
    </row>
    <row r="64" spans="1:12" x14ac:dyDescent="0.25">
      <c r="A64">
        <v>34063</v>
      </c>
      <c r="B64" t="s">
        <v>363</v>
      </c>
      <c r="C64">
        <v>1433</v>
      </c>
      <c r="D64">
        <v>1134</v>
      </c>
      <c r="E64">
        <v>11</v>
      </c>
      <c r="F64">
        <v>9.9</v>
      </c>
      <c r="G64">
        <v>79.099999999999994</v>
      </c>
      <c r="H64">
        <v>235094</v>
      </c>
      <c r="I64">
        <v>230168</v>
      </c>
      <c r="J64" s="18">
        <v>0.94</v>
      </c>
      <c r="K64">
        <v>32.07</v>
      </c>
      <c r="L64">
        <v>536.26</v>
      </c>
    </row>
    <row r="65" spans="1:12" x14ac:dyDescent="0.25">
      <c r="A65">
        <v>34064</v>
      </c>
      <c r="B65" t="s">
        <v>365</v>
      </c>
      <c r="C65">
        <v>366</v>
      </c>
      <c r="D65">
        <v>218</v>
      </c>
      <c r="E65">
        <v>12</v>
      </c>
      <c r="F65">
        <v>28.4</v>
      </c>
      <c r="G65">
        <v>59.6</v>
      </c>
      <c r="H65">
        <v>45791</v>
      </c>
      <c r="I65">
        <v>18786</v>
      </c>
      <c r="J65" s="18">
        <v>0.2</v>
      </c>
      <c r="K65">
        <v>163.93</v>
      </c>
      <c r="L65">
        <v>4015.57</v>
      </c>
    </row>
    <row r="66" spans="1:12" x14ac:dyDescent="0.25">
      <c r="A66">
        <v>34065</v>
      </c>
      <c r="B66" t="s">
        <v>369</v>
      </c>
      <c r="C66">
        <v>342</v>
      </c>
      <c r="D66">
        <v>247</v>
      </c>
      <c r="E66">
        <v>7.4</v>
      </c>
      <c r="F66">
        <v>20.399999999999999</v>
      </c>
      <c r="G66">
        <v>72.2</v>
      </c>
      <c r="H66">
        <v>55606</v>
      </c>
      <c r="I66">
        <v>22170</v>
      </c>
      <c r="J66" s="18">
        <v>0.48</v>
      </c>
      <c r="K66">
        <v>7.03</v>
      </c>
      <c r="L66">
        <v>258.73</v>
      </c>
    </row>
    <row r="67" spans="1:12" x14ac:dyDescent="0.25">
      <c r="A67">
        <v>34066</v>
      </c>
      <c r="B67" t="s">
        <v>371</v>
      </c>
      <c r="C67">
        <v>111</v>
      </c>
      <c r="D67">
        <v>83</v>
      </c>
      <c r="E67">
        <v>4.9000000000000004</v>
      </c>
      <c r="F67">
        <v>19.7</v>
      </c>
      <c r="G67">
        <v>75.3</v>
      </c>
      <c r="H67">
        <v>70543</v>
      </c>
      <c r="I67">
        <v>61328</v>
      </c>
      <c r="J67" s="18">
        <v>0.44</v>
      </c>
      <c r="K67">
        <v>-2.97</v>
      </c>
      <c r="L67">
        <v>-3577.42</v>
      </c>
    </row>
    <row r="68" spans="1:12" x14ac:dyDescent="0.25">
      <c r="A68">
        <v>34067</v>
      </c>
      <c r="B68" t="s">
        <v>373</v>
      </c>
      <c r="C68">
        <v>827</v>
      </c>
      <c r="D68">
        <v>688</v>
      </c>
      <c r="E68">
        <v>6.2</v>
      </c>
      <c r="F68">
        <v>10.7</v>
      </c>
      <c r="G68">
        <v>83.2</v>
      </c>
      <c r="H68">
        <v>118168</v>
      </c>
      <c r="I68">
        <v>115108</v>
      </c>
      <c r="J68" s="18">
        <v>1</v>
      </c>
      <c r="K68">
        <v>13.51</v>
      </c>
      <c r="L68">
        <v>343.43</v>
      </c>
    </row>
    <row r="69" spans="1:12" x14ac:dyDescent="0.25">
      <c r="A69">
        <v>34068</v>
      </c>
      <c r="B69" t="s">
        <v>375</v>
      </c>
      <c r="C69">
        <v>258</v>
      </c>
      <c r="D69">
        <v>186</v>
      </c>
      <c r="E69">
        <v>9.3000000000000007</v>
      </c>
      <c r="F69">
        <v>18.600000000000001</v>
      </c>
      <c r="G69">
        <v>72.099999999999994</v>
      </c>
      <c r="H69">
        <v>19841</v>
      </c>
      <c r="I69">
        <v>19841</v>
      </c>
      <c r="J69" s="18">
        <v>0.46</v>
      </c>
      <c r="K69">
        <v>30.03</v>
      </c>
      <c r="L69">
        <v>293.82</v>
      </c>
    </row>
    <row r="70" spans="1:12" x14ac:dyDescent="0.25">
      <c r="A70">
        <v>34069</v>
      </c>
      <c r="B70" t="s">
        <v>377</v>
      </c>
      <c r="C70">
        <v>2539</v>
      </c>
      <c r="D70">
        <v>2117</v>
      </c>
      <c r="E70">
        <v>6.9</v>
      </c>
      <c r="F70">
        <v>9.6999999999999993</v>
      </c>
      <c r="G70">
        <v>83.4</v>
      </c>
      <c r="H70">
        <v>233302</v>
      </c>
      <c r="I70">
        <v>183785</v>
      </c>
      <c r="J70" s="18">
        <v>0.61</v>
      </c>
      <c r="K70">
        <v>25.43</v>
      </c>
      <c r="L70">
        <v>275.99</v>
      </c>
    </row>
    <row r="71" spans="1:12" x14ac:dyDescent="0.25">
      <c r="A71">
        <v>34070</v>
      </c>
      <c r="B71" t="s">
        <v>382</v>
      </c>
      <c r="C71">
        <v>370</v>
      </c>
      <c r="D71">
        <v>273</v>
      </c>
      <c r="E71">
        <v>16.100000000000001</v>
      </c>
      <c r="F71">
        <v>10.1</v>
      </c>
      <c r="G71">
        <v>73.8</v>
      </c>
      <c r="H71">
        <v>20384</v>
      </c>
      <c r="I71">
        <v>20308</v>
      </c>
      <c r="J71" s="18">
        <v>0.16</v>
      </c>
      <c r="K71">
        <v>14.06</v>
      </c>
      <c r="L71">
        <v>229.89</v>
      </c>
    </row>
    <row r="72" spans="1:12" x14ac:dyDescent="0.25">
      <c r="A72">
        <v>34071</v>
      </c>
      <c r="B72" t="s">
        <v>385</v>
      </c>
      <c r="C72">
        <v>457</v>
      </c>
      <c r="D72">
        <v>161</v>
      </c>
      <c r="E72">
        <v>2.6</v>
      </c>
      <c r="F72">
        <v>62.1</v>
      </c>
      <c r="G72">
        <v>35.200000000000003</v>
      </c>
      <c r="H72">
        <v>4447</v>
      </c>
      <c r="I72">
        <v>4447</v>
      </c>
      <c r="J72" s="18">
        <v>0.02</v>
      </c>
      <c r="K72">
        <v>173.27</v>
      </c>
      <c r="L72">
        <v>47.53</v>
      </c>
    </row>
    <row r="73" spans="1:12" x14ac:dyDescent="0.25">
      <c r="A73">
        <v>34072</v>
      </c>
      <c r="B73" t="s">
        <v>387</v>
      </c>
      <c r="C73">
        <v>19</v>
      </c>
      <c r="D73">
        <v>18</v>
      </c>
      <c r="E73">
        <v>8.6</v>
      </c>
      <c r="F73">
        <v>0</v>
      </c>
      <c r="G73">
        <v>91.4</v>
      </c>
      <c r="H73">
        <v>0</v>
      </c>
      <c r="I73">
        <v>0</v>
      </c>
      <c r="J73" s="18">
        <v>0</v>
      </c>
      <c r="K73">
        <v>0</v>
      </c>
      <c r="L73">
        <v>0</v>
      </c>
    </row>
    <row r="74" spans="1:12" x14ac:dyDescent="0.25">
      <c r="A74">
        <v>34073</v>
      </c>
      <c r="B74" t="s">
        <v>389</v>
      </c>
      <c r="C74">
        <v>1237</v>
      </c>
      <c r="D74">
        <v>1095</v>
      </c>
      <c r="E74">
        <v>8.6</v>
      </c>
      <c r="F74">
        <v>2.9</v>
      </c>
      <c r="G74">
        <v>88.5</v>
      </c>
      <c r="H74">
        <v>109560</v>
      </c>
      <c r="I74">
        <v>95250</v>
      </c>
      <c r="J74" s="18">
        <v>1.36</v>
      </c>
      <c r="K74">
        <v>31.39</v>
      </c>
      <c r="L74">
        <v>171.66</v>
      </c>
    </row>
    <row r="75" spans="1:12" x14ac:dyDescent="0.25">
      <c r="A75">
        <v>34074</v>
      </c>
      <c r="B75" t="s">
        <v>393</v>
      </c>
      <c r="C75">
        <v>1440</v>
      </c>
      <c r="D75">
        <v>1063</v>
      </c>
      <c r="E75">
        <v>6.4</v>
      </c>
      <c r="F75">
        <v>19.8</v>
      </c>
      <c r="G75">
        <v>73.8</v>
      </c>
      <c r="H75">
        <v>157397</v>
      </c>
      <c r="I75">
        <v>144439</v>
      </c>
      <c r="J75" s="18">
        <v>0.43</v>
      </c>
      <c r="K75">
        <v>11.95</v>
      </c>
      <c r="L75">
        <v>412.76</v>
      </c>
    </row>
    <row r="76" spans="1:12" x14ac:dyDescent="0.25">
      <c r="A76">
        <v>34075</v>
      </c>
      <c r="B76" t="s">
        <v>396</v>
      </c>
      <c r="C76">
        <v>339</v>
      </c>
      <c r="D76">
        <v>202</v>
      </c>
      <c r="E76">
        <v>14.5</v>
      </c>
      <c r="F76">
        <v>25.9</v>
      </c>
      <c r="G76">
        <v>59.6</v>
      </c>
      <c r="H76">
        <v>54314</v>
      </c>
      <c r="I76">
        <v>44051</v>
      </c>
      <c r="J76" s="18">
        <v>0.36</v>
      </c>
      <c r="K76">
        <v>7.46</v>
      </c>
      <c r="L76">
        <v>1040.58</v>
      </c>
    </row>
    <row r="77" spans="1:12" x14ac:dyDescent="0.25">
      <c r="A77">
        <v>34076</v>
      </c>
      <c r="B77" t="s">
        <v>398</v>
      </c>
      <c r="C77">
        <v>651</v>
      </c>
      <c r="D77">
        <v>568</v>
      </c>
      <c r="E77">
        <v>7.3</v>
      </c>
      <c r="F77">
        <v>5.5</v>
      </c>
      <c r="G77">
        <v>87.3</v>
      </c>
      <c r="H77">
        <v>131827</v>
      </c>
      <c r="I77">
        <v>104353</v>
      </c>
      <c r="J77" s="18">
        <v>1.9</v>
      </c>
      <c r="K77">
        <v>47.58</v>
      </c>
      <c r="L77">
        <v>304.18</v>
      </c>
    </row>
    <row r="78" spans="1:12" x14ac:dyDescent="0.25">
      <c r="A78">
        <v>34077</v>
      </c>
      <c r="B78" t="s">
        <v>400</v>
      </c>
      <c r="C78">
        <v>2341</v>
      </c>
      <c r="D78">
        <v>2209</v>
      </c>
      <c r="E78">
        <v>3.7</v>
      </c>
      <c r="F78">
        <v>2</v>
      </c>
      <c r="G78">
        <v>94.3</v>
      </c>
      <c r="H78">
        <v>226639</v>
      </c>
      <c r="I78">
        <v>146342</v>
      </c>
      <c r="J78" s="18">
        <v>2.96</v>
      </c>
      <c r="K78">
        <v>33.39</v>
      </c>
      <c r="L78">
        <v>323.39999999999998</v>
      </c>
    </row>
    <row r="79" spans="1:12" x14ac:dyDescent="0.25">
      <c r="A79">
        <v>34078</v>
      </c>
      <c r="B79" t="s">
        <v>405</v>
      </c>
      <c r="C79">
        <v>740</v>
      </c>
      <c r="D79">
        <v>654</v>
      </c>
      <c r="E79">
        <v>6.9</v>
      </c>
      <c r="F79">
        <v>4.8</v>
      </c>
      <c r="G79">
        <v>88.3</v>
      </c>
      <c r="H79">
        <v>134526</v>
      </c>
      <c r="I79">
        <v>129247</v>
      </c>
      <c r="J79" s="18">
        <v>0.47</v>
      </c>
      <c r="K79">
        <v>9.5399999999999991</v>
      </c>
      <c r="L79">
        <v>511.15</v>
      </c>
    </row>
    <row r="80" spans="1:12" x14ac:dyDescent="0.25">
      <c r="A80">
        <v>34079</v>
      </c>
      <c r="B80" t="s">
        <v>408</v>
      </c>
      <c r="C80">
        <v>5033</v>
      </c>
      <c r="D80">
        <v>4121</v>
      </c>
      <c r="E80">
        <v>13.4</v>
      </c>
      <c r="F80">
        <v>4.7</v>
      </c>
      <c r="G80">
        <v>81.900000000000006</v>
      </c>
      <c r="H80">
        <v>760986</v>
      </c>
      <c r="I80">
        <v>332569</v>
      </c>
      <c r="J80" s="18">
        <v>2.3199999999999998</v>
      </c>
      <c r="K80">
        <v>19.75</v>
      </c>
      <c r="L80">
        <v>601.04</v>
      </c>
    </row>
    <row r="81" spans="1:12" x14ac:dyDescent="0.25">
      <c r="A81">
        <v>34080</v>
      </c>
      <c r="B81" t="s">
        <v>412</v>
      </c>
      <c r="C81">
        <v>358</v>
      </c>
      <c r="D81">
        <v>239</v>
      </c>
      <c r="E81">
        <v>2.5</v>
      </c>
      <c r="F81">
        <v>30.7</v>
      </c>
      <c r="G81">
        <v>66.8</v>
      </c>
      <c r="H81">
        <v>33631</v>
      </c>
      <c r="I81">
        <v>32865</v>
      </c>
      <c r="J81" s="18">
        <v>0.41</v>
      </c>
      <c r="K81">
        <v>4.5</v>
      </c>
      <c r="L81">
        <v>3136.38</v>
      </c>
    </row>
    <row r="82" spans="1:12" x14ac:dyDescent="0.25">
      <c r="A82">
        <v>34081</v>
      </c>
      <c r="B82" t="s">
        <v>414</v>
      </c>
      <c r="C82">
        <v>1441</v>
      </c>
      <c r="D82">
        <v>1190</v>
      </c>
      <c r="E82">
        <v>3.8</v>
      </c>
      <c r="F82">
        <v>13.6</v>
      </c>
      <c r="G82">
        <v>82.6</v>
      </c>
      <c r="H82">
        <v>197586</v>
      </c>
      <c r="I82">
        <v>67495</v>
      </c>
      <c r="J82" s="18">
        <v>1.93</v>
      </c>
      <c r="K82">
        <v>25.8</v>
      </c>
      <c r="L82">
        <v>678.32</v>
      </c>
    </row>
    <row r="83" spans="1:12" x14ac:dyDescent="0.25">
      <c r="A83">
        <v>34082</v>
      </c>
      <c r="B83" t="s">
        <v>418</v>
      </c>
      <c r="C83">
        <v>680</v>
      </c>
      <c r="D83">
        <v>631</v>
      </c>
      <c r="E83">
        <v>4.5999999999999996</v>
      </c>
      <c r="F83">
        <v>2.5</v>
      </c>
      <c r="G83">
        <v>92.9</v>
      </c>
      <c r="H83">
        <v>154002</v>
      </c>
      <c r="I83">
        <v>145365</v>
      </c>
      <c r="J83" s="18">
        <v>1.71</v>
      </c>
      <c r="K83">
        <v>6.83</v>
      </c>
      <c r="L83">
        <v>2617.3200000000002</v>
      </c>
    </row>
    <row r="84" spans="1:12" x14ac:dyDescent="0.25">
      <c r="A84">
        <v>34083</v>
      </c>
      <c r="B84" t="s">
        <v>421</v>
      </c>
      <c r="C84">
        <v>204</v>
      </c>
      <c r="D84">
        <v>121</v>
      </c>
      <c r="E84">
        <v>2.7</v>
      </c>
      <c r="F84">
        <v>38</v>
      </c>
      <c r="G84">
        <v>59.2</v>
      </c>
      <c r="H84">
        <v>10515</v>
      </c>
      <c r="I84">
        <v>7317</v>
      </c>
      <c r="J84" s="18">
        <v>0.1</v>
      </c>
      <c r="K84">
        <v>17.600000000000001</v>
      </c>
      <c r="L84">
        <v>-263.5</v>
      </c>
    </row>
    <row r="85" spans="1:12" x14ac:dyDescent="0.25">
      <c r="A85">
        <v>34084</v>
      </c>
      <c r="B85" t="s">
        <v>423</v>
      </c>
      <c r="C85">
        <v>876</v>
      </c>
      <c r="D85">
        <v>754</v>
      </c>
      <c r="E85">
        <v>11.6</v>
      </c>
      <c r="F85">
        <v>2.2999999999999998</v>
      </c>
      <c r="G85">
        <v>86.1</v>
      </c>
      <c r="H85">
        <v>49811</v>
      </c>
      <c r="I85">
        <v>48311</v>
      </c>
      <c r="J85" s="18">
        <v>0.35</v>
      </c>
      <c r="K85">
        <v>8.31</v>
      </c>
      <c r="L85">
        <v>362.82</v>
      </c>
    </row>
    <row r="86" spans="1:12" x14ac:dyDescent="0.25">
      <c r="A86">
        <v>34085</v>
      </c>
      <c r="B86" t="s">
        <v>427</v>
      </c>
      <c r="C86">
        <v>183</v>
      </c>
      <c r="D86">
        <v>147</v>
      </c>
      <c r="E86">
        <v>7.7</v>
      </c>
      <c r="F86">
        <v>12.1</v>
      </c>
      <c r="G86">
        <v>80.2</v>
      </c>
      <c r="H86">
        <v>16818</v>
      </c>
      <c r="I86">
        <v>9100</v>
      </c>
      <c r="J86" s="18">
        <v>0.55000000000000004</v>
      </c>
      <c r="K86">
        <v>22.57</v>
      </c>
      <c r="L86">
        <v>-325.32</v>
      </c>
    </row>
    <row r="87" spans="1:12" x14ac:dyDescent="0.25">
      <c r="A87">
        <v>34086</v>
      </c>
      <c r="B87" t="s">
        <v>429</v>
      </c>
      <c r="C87">
        <v>525</v>
      </c>
      <c r="D87">
        <v>304</v>
      </c>
      <c r="E87">
        <v>15.9</v>
      </c>
      <c r="F87">
        <v>26.3</v>
      </c>
      <c r="G87">
        <v>57.8</v>
      </c>
      <c r="H87">
        <v>22477</v>
      </c>
      <c r="I87">
        <v>22477</v>
      </c>
      <c r="J87" s="18">
        <v>7.0000000000000007E-2</v>
      </c>
      <c r="K87">
        <v>-16.940000000000001</v>
      </c>
      <c r="L87">
        <v>-2754.33</v>
      </c>
    </row>
    <row r="88" spans="1:12" x14ac:dyDescent="0.25">
      <c r="A88">
        <v>34087</v>
      </c>
      <c r="B88" t="s">
        <v>431</v>
      </c>
      <c r="C88">
        <v>1352</v>
      </c>
      <c r="D88">
        <v>1251</v>
      </c>
      <c r="E88">
        <v>4.5</v>
      </c>
      <c r="F88">
        <v>2.9</v>
      </c>
      <c r="G88">
        <v>92.5</v>
      </c>
      <c r="H88">
        <v>133163</v>
      </c>
      <c r="I88">
        <v>108955</v>
      </c>
      <c r="J88" s="18">
        <v>1.0900000000000001</v>
      </c>
      <c r="K88">
        <v>60.48</v>
      </c>
      <c r="L88">
        <v>71.47</v>
      </c>
    </row>
    <row r="89" spans="1:12" x14ac:dyDescent="0.25">
      <c r="A89">
        <v>34088</v>
      </c>
      <c r="B89" t="s">
        <v>437</v>
      </c>
      <c r="C89">
        <v>2929</v>
      </c>
      <c r="D89">
        <v>2576</v>
      </c>
      <c r="E89">
        <v>10.4</v>
      </c>
      <c r="F89">
        <v>1.7</v>
      </c>
      <c r="G89">
        <v>87.9</v>
      </c>
      <c r="H89">
        <v>225643</v>
      </c>
      <c r="I89">
        <v>195241</v>
      </c>
      <c r="J89" s="18">
        <v>0.78</v>
      </c>
      <c r="K89">
        <v>13.12</v>
      </c>
      <c r="L89">
        <v>562.99</v>
      </c>
    </row>
    <row r="90" spans="1:12" x14ac:dyDescent="0.25">
      <c r="A90">
        <v>34089</v>
      </c>
      <c r="B90" t="s">
        <v>442</v>
      </c>
      <c r="C90">
        <v>680</v>
      </c>
      <c r="D90">
        <v>555</v>
      </c>
      <c r="E90">
        <v>3.1</v>
      </c>
      <c r="F90">
        <v>15.2</v>
      </c>
      <c r="G90">
        <v>81.7</v>
      </c>
      <c r="H90">
        <v>18876</v>
      </c>
      <c r="I90">
        <v>18666</v>
      </c>
      <c r="J90" s="18">
        <v>0.22</v>
      </c>
      <c r="K90">
        <v>84.69</v>
      </c>
      <c r="L90">
        <v>135.44</v>
      </c>
    </row>
    <row r="91" spans="1:12" x14ac:dyDescent="0.25">
      <c r="A91">
        <v>34090</v>
      </c>
      <c r="B91" t="s">
        <v>445</v>
      </c>
      <c r="C91">
        <v>4355</v>
      </c>
      <c r="D91">
        <v>4096</v>
      </c>
      <c r="E91">
        <v>4.8</v>
      </c>
      <c r="F91">
        <v>1.2</v>
      </c>
      <c r="G91">
        <v>94.1</v>
      </c>
      <c r="H91">
        <v>145312</v>
      </c>
      <c r="I91">
        <v>106514</v>
      </c>
      <c r="J91" s="18">
        <v>2.52</v>
      </c>
      <c r="K91">
        <v>60.5</v>
      </c>
      <c r="L91">
        <v>112.28</v>
      </c>
    </row>
    <row r="92" spans="1:12" x14ac:dyDescent="0.25">
      <c r="A92">
        <v>34091</v>
      </c>
      <c r="B92" t="s">
        <v>450</v>
      </c>
      <c r="C92">
        <v>68</v>
      </c>
      <c r="D92">
        <v>25</v>
      </c>
      <c r="E92">
        <v>4.3</v>
      </c>
      <c r="F92">
        <v>59.6</v>
      </c>
      <c r="G92">
        <v>36.200000000000003</v>
      </c>
      <c r="H92">
        <v>586</v>
      </c>
      <c r="I92">
        <v>422</v>
      </c>
      <c r="J92" s="18">
        <v>0</v>
      </c>
      <c r="K92">
        <v>0</v>
      </c>
      <c r="L92">
        <v>0</v>
      </c>
    </row>
    <row r="93" spans="1:12" x14ac:dyDescent="0.25">
      <c r="A93">
        <v>34092</v>
      </c>
      <c r="B93" t="s">
        <v>453</v>
      </c>
      <c r="C93">
        <v>663</v>
      </c>
      <c r="D93">
        <v>473</v>
      </c>
      <c r="E93">
        <v>10.1</v>
      </c>
      <c r="F93">
        <v>18.600000000000001</v>
      </c>
      <c r="G93">
        <v>71.3</v>
      </c>
      <c r="H93">
        <v>35485</v>
      </c>
      <c r="I93">
        <v>29945</v>
      </c>
      <c r="J93" s="18">
        <v>0.14000000000000001</v>
      </c>
      <c r="K93">
        <v>9.81</v>
      </c>
      <c r="L93">
        <v>-11781.5</v>
      </c>
    </row>
    <row r="94" spans="1:12" x14ac:dyDescent="0.25">
      <c r="A94">
        <v>34093</v>
      </c>
      <c r="B94" t="s">
        <v>455</v>
      </c>
      <c r="C94">
        <v>158</v>
      </c>
      <c r="D94">
        <v>76</v>
      </c>
      <c r="E94">
        <v>1.7</v>
      </c>
      <c r="F94">
        <v>50.5</v>
      </c>
      <c r="G94">
        <v>47.8</v>
      </c>
      <c r="H94">
        <v>21674</v>
      </c>
      <c r="I94">
        <v>10763</v>
      </c>
      <c r="J94" s="18">
        <v>0.12</v>
      </c>
      <c r="K94">
        <v>3.59</v>
      </c>
      <c r="L94">
        <v>4332</v>
      </c>
    </row>
    <row r="95" spans="1:12" x14ac:dyDescent="0.25">
      <c r="A95">
        <v>34094</v>
      </c>
      <c r="B95" t="s">
        <v>457</v>
      </c>
      <c r="C95">
        <v>532</v>
      </c>
      <c r="D95">
        <v>456</v>
      </c>
      <c r="E95">
        <v>9.3000000000000007</v>
      </c>
      <c r="F95">
        <v>5</v>
      </c>
      <c r="G95">
        <v>85.7</v>
      </c>
      <c r="H95">
        <v>82007</v>
      </c>
      <c r="I95">
        <v>82007</v>
      </c>
      <c r="J95" s="18">
        <v>1.61</v>
      </c>
      <c r="K95">
        <v>31.07</v>
      </c>
      <c r="L95">
        <v>536.36</v>
      </c>
    </row>
    <row r="96" spans="1:12" x14ac:dyDescent="0.25">
      <c r="A96">
        <v>34095</v>
      </c>
      <c r="B96" t="s">
        <v>459</v>
      </c>
      <c r="C96">
        <v>3554</v>
      </c>
      <c r="D96">
        <v>3087</v>
      </c>
      <c r="E96">
        <v>6.1</v>
      </c>
      <c r="F96">
        <v>7.1</v>
      </c>
      <c r="G96">
        <v>86.9</v>
      </c>
      <c r="H96">
        <v>482342</v>
      </c>
      <c r="I96">
        <v>227944</v>
      </c>
      <c r="J96" s="18">
        <v>1.51</v>
      </c>
      <c r="K96">
        <v>50.32</v>
      </c>
      <c r="L96">
        <v>371.24</v>
      </c>
    </row>
    <row r="97" spans="1:12" x14ac:dyDescent="0.25">
      <c r="A97">
        <v>34096</v>
      </c>
      <c r="B97" t="s">
        <v>463</v>
      </c>
      <c r="C97">
        <v>414</v>
      </c>
      <c r="D97">
        <v>259</v>
      </c>
      <c r="E97">
        <v>7.3</v>
      </c>
      <c r="F97">
        <v>30.1</v>
      </c>
      <c r="G97">
        <v>62.6</v>
      </c>
      <c r="H97">
        <v>51156</v>
      </c>
      <c r="I97">
        <v>40032</v>
      </c>
      <c r="J97" s="18">
        <v>0.2</v>
      </c>
      <c r="K97">
        <v>-12.59</v>
      </c>
      <c r="L97">
        <v>-702.19</v>
      </c>
    </row>
    <row r="98" spans="1:12" x14ac:dyDescent="0.25">
      <c r="A98">
        <v>34097</v>
      </c>
      <c r="B98" t="s">
        <v>465</v>
      </c>
      <c r="C98">
        <v>364</v>
      </c>
      <c r="D98">
        <v>228</v>
      </c>
      <c r="E98">
        <v>10.1</v>
      </c>
      <c r="F98">
        <v>27.2</v>
      </c>
      <c r="G98">
        <v>62.7</v>
      </c>
      <c r="H98">
        <v>42011</v>
      </c>
      <c r="I98">
        <v>42011</v>
      </c>
      <c r="J98" s="18">
        <v>0.14000000000000001</v>
      </c>
      <c r="K98">
        <v>2.56</v>
      </c>
      <c r="L98">
        <v>487.96</v>
      </c>
    </row>
    <row r="99" spans="1:12" x14ac:dyDescent="0.25">
      <c r="A99">
        <v>34098</v>
      </c>
      <c r="B99" t="s">
        <v>467</v>
      </c>
      <c r="C99">
        <v>197</v>
      </c>
      <c r="D99">
        <v>77</v>
      </c>
      <c r="E99">
        <v>6</v>
      </c>
      <c r="F99">
        <v>55</v>
      </c>
      <c r="G99">
        <v>39</v>
      </c>
      <c r="H99">
        <v>8952</v>
      </c>
      <c r="I99">
        <v>4192</v>
      </c>
      <c r="J99" s="18">
        <v>0.04</v>
      </c>
      <c r="K99">
        <v>253.93</v>
      </c>
      <c r="L99">
        <v>266.05</v>
      </c>
    </row>
    <row r="100" spans="1:12" x14ac:dyDescent="0.25">
      <c r="A100">
        <v>34099</v>
      </c>
      <c r="B100" t="s">
        <v>469</v>
      </c>
      <c r="C100">
        <v>49</v>
      </c>
      <c r="D100">
        <v>25</v>
      </c>
      <c r="E100">
        <v>15.6</v>
      </c>
      <c r="F100">
        <v>33.4</v>
      </c>
      <c r="G100">
        <v>51</v>
      </c>
      <c r="H100">
        <v>9711</v>
      </c>
      <c r="I100">
        <v>9711</v>
      </c>
      <c r="J100" s="18">
        <v>0.06</v>
      </c>
      <c r="K100">
        <v>-31.46</v>
      </c>
      <c r="L100">
        <v>-76.28</v>
      </c>
    </row>
    <row r="101" spans="1:12" x14ac:dyDescent="0.25">
      <c r="A101">
        <v>34100</v>
      </c>
      <c r="B101" t="s">
        <v>471</v>
      </c>
      <c r="C101">
        <v>73</v>
      </c>
      <c r="D101">
        <v>34</v>
      </c>
      <c r="E101">
        <v>5.5</v>
      </c>
      <c r="F101">
        <v>48.2</v>
      </c>
      <c r="G101">
        <v>46.3</v>
      </c>
      <c r="H101">
        <v>2617</v>
      </c>
      <c r="I101">
        <v>2617</v>
      </c>
      <c r="J101" s="18">
        <v>0.01</v>
      </c>
      <c r="K101">
        <v>-19.34</v>
      </c>
      <c r="L101">
        <v>-27.21</v>
      </c>
    </row>
    <row r="102" spans="1:12" x14ac:dyDescent="0.25">
      <c r="A102">
        <v>34101</v>
      </c>
      <c r="B102" t="s">
        <v>473</v>
      </c>
      <c r="C102">
        <v>2750</v>
      </c>
      <c r="D102">
        <v>2200</v>
      </c>
      <c r="E102">
        <v>6.6</v>
      </c>
      <c r="F102">
        <v>13.4</v>
      </c>
      <c r="G102">
        <v>80</v>
      </c>
      <c r="H102">
        <v>121608</v>
      </c>
      <c r="I102">
        <v>68558</v>
      </c>
      <c r="J102" s="18">
        <v>0.34</v>
      </c>
      <c r="K102">
        <v>39.64</v>
      </c>
      <c r="L102">
        <v>821.59</v>
      </c>
    </row>
    <row r="103" spans="1:12" x14ac:dyDescent="0.25">
      <c r="A103">
        <v>34102</v>
      </c>
      <c r="B103" t="s">
        <v>478</v>
      </c>
      <c r="C103">
        <v>156</v>
      </c>
      <c r="D103">
        <v>139</v>
      </c>
      <c r="E103">
        <v>3.2</v>
      </c>
      <c r="F103">
        <v>7.7</v>
      </c>
      <c r="G103">
        <v>89.1</v>
      </c>
      <c r="H103">
        <v>15423</v>
      </c>
      <c r="I103">
        <v>15423</v>
      </c>
      <c r="J103" s="18">
        <v>0.19</v>
      </c>
      <c r="K103">
        <v>0</v>
      </c>
      <c r="L103">
        <v>0</v>
      </c>
    </row>
    <row r="104" spans="1:12" x14ac:dyDescent="0.25">
      <c r="A104">
        <v>34103</v>
      </c>
      <c r="B104" t="s">
        <v>480</v>
      </c>
      <c r="C104">
        <v>654</v>
      </c>
      <c r="D104">
        <v>465</v>
      </c>
      <c r="E104">
        <v>13.3</v>
      </c>
      <c r="F104">
        <v>15.7</v>
      </c>
      <c r="G104">
        <v>71</v>
      </c>
      <c r="H104">
        <v>42919</v>
      </c>
      <c r="I104">
        <v>30504</v>
      </c>
      <c r="J104" s="18">
        <v>0.24</v>
      </c>
      <c r="K104">
        <v>27.52</v>
      </c>
      <c r="L104">
        <v>457.5</v>
      </c>
    </row>
    <row r="105" spans="1:12" x14ac:dyDescent="0.25">
      <c r="A105">
        <v>34104</v>
      </c>
      <c r="B105" t="s">
        <v>482</v>
      </c>
      <c r="C105">
        <v>82</v>
      </c>
      <c r="D105">
        <v>50</v>
      </c>
      <c r="E105">
        <v>7.4</v>
      </c>
      <c r="F105">
        <v>32.200000000000003</v>
      </c>
      <c r="G105">
        <v>60.3</v>
      </c>
      <c r="H105">
        <v>4039</v>
      </c>
      <c r="I105">
        <v>4039</v>
      </c>
      <c r="J105" s="18">
        <v>0.06</v>
      </c>
      <c r="K105">
        <v>19.46</v>
      </c>
      <c r="L105">
        <v>-114.22</v>
      </c>
    </row>
    <row r="106" spans="1:12" x14ac:dyDescent="0.25">
      <c r="A106">
        <v>34105</v>
      </c>
      <c r="B106" t="s">
        <v>484</v>
      </c>
      <c r="C106">
        <v>144</v>
      </c>
      <c r="D106">
        <v>102</v>
      </c>
      <c r="E106">
        <v>4.9000000000000004</v>
      </c>
      <c r="F106">
        <v>24</v>
      </c>
      <c r="G106">
        <v>71.099999999999994</v>
      </c>
      <c r="H106">
        <v>14032</v>
      </c>
      <c r="I106">
        <v>8777</v>
      </c>
      <c r="J106" s="18">
        <v>0.26</v>
      </c>
      <c r="K106">
        <v>3.2</v>
      </c>
      <c r="L106">
        <v>312.25</v>
      </c>
    </row>
    <row r="107" spans="1:12" x14ac:dyDescent="0.25">
      <c r="A107">
        <v>34106</v>
      </c>
      <c r="B107" t="s">
        <v>486</v>
      </c>
      <c r="C107">
        <v>123</v>
      </c>
      <c r="D107">
        <v>84</v>
      </c>
      <c r="E107">
        <v>13.6</v>
      </c>
      <c r="F107">
        <v>18.100000000000001</v>
      </c>
      <c r="G107">
        <v>68.3</v>
      </c>
      <c r="H107">
        <v>9158</v>
      </c>
      <c r="I107">
        <v>9158</v>
      </c>
      <c r="J107" s="18">
        <v>0.17</v>
      </c>
      <c r="K107">
        <v>-8.8699999999999992</v>
      </c>
      <c r="L107">
        <v>-375.73</v>
      </c>
    </row>
    <row r="108" spans="1:12" x14ac:dyDescent="0.25">
      <c r="A108">
        <v>34107</v>
      </c>
      <c r="B108" t="s">
        <v>488</v>
      </c>
      <c r="C108">
        <v>429</v>
      </c>
      <c r="D108">
        <v>171</v>
      </c>
      <c r="E108">
        <v>1.4</v>
      </c>
      <c r="F108">
        <v>58.7</v>
      </c>
      <c r="G108">
        <v>39.9</v>
      </c>
      <c r="H108">
        <v>12346</v>
      </c>
      <c r="I108">
        <v>11846</v>
      </c>
      <c r="J108" s="18">
        <v>0.02</v>
      </c>
      <c r="K108">
        <v>6.91</v>
      </c>
      <c r="L108">
        <v>-1736.8</v>
      </c>
    </row>
    <row r="109" spans="1:12" x14ac:dyDescent="0.25">
      <c r="A109">
        <v>34108</v>
      </c>
      <c r="B109" t="s">
        <v>490</v>
      </c>
      <c r="C109">
        <v>13886</v>
      </c>
      <c r="D109">
        <v>10162</v>
      </c>
      <c r="E109">
        <v>4</v>
      </c>
      <c r="F109">
        <v>22.8</v>
      </c>
      <c r="G109">
        <v>73.2</v>
      </c>
      <c r="H109">
        <v>274685</v>
      </c>
      <c r="I109">
        <v>124778</v>
      </c>
      <c r="J109" s="18">
        <v>0.69</v>
      </c>
      <c r="K109">
        <v>54.87</v>
      </c>
      <c r="L109">
        <v>4036.03</v>
      </c>
    </row>
    <row r="110" spans="1:12" x14ac:dyDescent="0.25">
      <c r="A110">
        <v>34109</v>
      </c>
      <c r="B110" t="s">
        <v>495</v>
      </c>
      <c r="C110">
        <v>575</v>
      </c>
      <c r="D110">
        <v>396</v>
      </c>
      <c r="E110">
        <v>13.9</v>
      </c>
      <c r="F110">
        <v>17.2</v>
      </c>
      <c r="G110">
        <v>68.900000000000006</v>
      </c>
      <c r="H110">
        <v>48541</v>
      </c>
      <c r="I110">
        <v>45711</v>
      </c>
      <c r="J110" s="18">
        <v>0.3</v>
      </c>
      <c r="K110">
        <v>9.1999999999999993</v>
      </c>
      <c r="L110">
        <v>2250.5</v>
      </c>
    </row>
    <row r="111" spans="1:12" x14ac:dyDescent="0.25">
      <c r="A111">
        <v>34110</v>
      </c>
      <c r="B111" t="s">
        <v>498</v>
      </c>
      <c r="C111">
        <v>335</v>
      </c>
      <c r="D111">
        <v>293</v>
      </c>
      <c r="E111">
        <v>6.3</v>
      </c>
      <c r="F111">
        <v>6.3</v>
      </c>
      <c r="G111">
        <v>87.5</v>
      </c>
      <c r="H111">
        <v>59205</v>
      </c>
      <c r="I111">
        <v>58533</v>
      </c>
      <c r="J111" s="18">
        <v>0.52</v>
      </c>
      <c r="K111">
        <v>9.69</v>
      </c>
      <c r="L111">
        <v>553.16999999999996</v>
      </c>
    </row>
    <row r="112" spans="1:12" x14ac:dyDescent="0.25">
      <c r="A112">
        <v>34111</v>
      </c>
      <c r="B112" t="s">
        <v>500</v>
      </c>
      <c r="C112">
        <v>2607</v>
      </c>
      <c r="D112">
        <v>2068</v>
      </c>
      <c r="E112">
        <v>15.7</v>
      </c>
      <c r="F112">
        <v>5</v>
      </c>
      <c r="G112">
        <v>79.3</v>
      </c>
      <c r="H112">
        <v>144961</v>
      </c>
      <c r="I112">
        <v>81786</v>
      </c>
      <c r="J112" s="18">
        <v>2</v>
      </c>
      <c r="K112">
        <v>17.55</v>
      </c>
      <c r="L112">
        <v>1781.27</v>
      </c>
    </row>
    <row r="113" spans="1:12" x14ac:dyDescent="0.25">
      <c r="A113">
        <v>34112</v>
      </c>
      <c r="B113" t="s">
        <v>504</v>
      </c>
      <c r="C113">
        <v>90</v>
      </c>
      <c r="D113">
        <v>82</v>
      </c>
      <c r="E113">
        <v>3.4</v>
      </c>
      <c r="F113">
        <v>5.7</v>
      </c>
      <c r="G113">
        <v>90.9</v>
      </c>
      <c r="H113">
        <v>27385</v>
      </c>
      <c r="I113">
        <v>27385</v>
      </c>
      <c r="J113" s="18">
        <v>0.56000000000000005</v>
      </c>
      <c r="K113">
        <v>4.97</v>
      </c>
      <c r="L113">
        <v>2012.71</v>
      </c>
    </row>
    <row r="114" spans="1:12" x14ac:dyDescent="0.25">
      <c r="A114">
        <v>34113</v>
      </c>
      <c r="B114" t="s">
        <v>506</v>
      </c>
      <c r="C114">
        <v>2824</v>
      </c>
      <c r="D114">
        <v>2575</v>
      </c>
      <c r="E114">
        <v>7.3</v>
      </c>
      <c r="F114">
        <v>1.5</v>
      </c>
      <c r="G114">
        <v>91.2</v>
      </c>
      <c r="H114">
        <v>167499</v>
      </c>
      <c r="I114">
        <v>126108</v>
      </c>
      <c r="J114" s="18">
        <v>1.02</v>
      </c>
      <c r="K114">
        <v>74.59</v>
      </c>
      <c r="L114">
        <v>114.59</v>
      </c>
    </row>
    <row r="115" spans="1:12" x14ac:dyDescent="0.25">
      <c r="A115">
        <v>34114</v>
      </c>
      <c r="B115" t="s">
        <v>511</v>
      </c>
      <c r="C115">
        <v>2960</v>
      </c>
      <c r="D115">
        <v>2621</v>
      </c>
      <c r="E115">
        <v>8.9</v>
      </c>
      <c r="F115">
        <v>2.6</v>
      </c>
      <c r="G115">
        <v>88.5</v>
      </c>
      <c r="H115">
        <v>245230</v>
      </c>
      <c r="I115">
        <v>134957</v>
      </c>
      <c r="J115" s="18">
        <v>0.82</v>
      </c>
      <c r="K115">
        <v>86.45</v>
      </c>
      <c r="L115">
        <v>188.16</v>
      </c>
    </row>
    <row r="116" spans="1:12" x14ac:dyDescent="0.25">
      <c r="A116">
        <v>34115</v>
      </c>
      <c r="B116" t="s">
        <v>514</v>
      </c>
      <c r="C116">
        <v>165</v>
      </c>
      <c r="D116">
        <v>77</v>
      </c>
      <c r="E116">
        <v>0</v>
      </c>
      <c r="F116">
        <v>53.5</v>
      </c>
      <c r="G116">
        <v>46.5</v>
      </c>
      <c r="H116">
        <v>3930</v>
      </c>
      <c r="I116">
        <v>3930</v>
      </c>
      <c r="J116" s="18">
        <v>0.01</v>
      </c>
      <c r="K116">
        <v>25.08</v>
      </c>
      <c r="L116">
        <v>245.38</v>
      </c>
    </row>
    <row r="117" spans="1:12" x14ac:dyDescent="0.25">
      <c r="A117">
        <v>34116</v>
      </c>
      <c r="B117" t="s">
        <v>516</v>
      </c>
      <c r="C117">
        <v>4393</v>
      </c>
      <c r="D117">
        <v>3984</v>
      </c>
      <c r="E117">
        <v>7.5</v>
      </c>
      <c r="F117">
        <v>1.8</v>
      </c>
      <c r="G117">
        <v>90.7</v>
      </c>
      <c r="H117">
        <v>345302</v>
      </c>
      <c r="I117">
        <v>263935</v>
      </c>
      <c r="J117" s="18">
        <v>2.08</v>
      </c>
      <c r="K117">
        <v>65.06</v>
      </c>
      <c r="L117">
        <v>103.78</v>
      </c>
    </row>
    <row r="118" spans="1:12" x14ac:dyDescent="0.25">
      <c r="A118">
        <v>34117</v>
      </c>
      <c r="B118" t="s">
        <v>523</v>
      </c>
      <c r="C118">
        <v>668</v>
      </c>
      <c r="D118">
        <v>358</v>
      </c>
      <c r="E118">
        <v>22.1</v>
      </c>
      <c r="F118">
        <v>24.3</v>
      </c>
      <c r="G118">
        <v>53.6</v>
      </c>
      <c r="H118">
        <v>15856</v>
      </c>
      <c r="I118">
        <v>12596</v>
      </c>
      <c r="J118" s="18">
        <v>0.16</v>
      </c>
      <c r="K118">
        <v>-8.09</v>
      </c>
      <c r="L118">
        <v>-228.43</v>
      </c>
    </row>
    <row r="119" spans="1:12" x14ac:dyDescent="0.25">
      <c r="A119">
        <v>34118</v>
      </c>
      <c r="B119" t="s">
        <v>525</v>
      </c>
      <c r="C119">
        <v>202</v>
      </c>
      <c r="D119">
        <v>190</v>
      </c>
      <c r="E119">
        <v>2.5</v>
      </c>
      <c r="F119">
        <v>3.5</v>
      </c>
      <c r="G119">
        <v>94.1</v>
      </c>
      <c r="H119">
        <v>5020</v>
      </c>
      <c r="I119">
        <v>3474</v>
      </c>
      <c r="J119" s="18">
        <v>0.04</v>
      </c>
      <c r="K119">
        <v>55.44</v>
      </c>
      <c r="L119">
        <v>301.11</v>
      </c>
    </row>
    <row r="120" spans="1:12" x14ac:dyDescent="0.25">
      <c r="A120">
        <v>34119</v>
      </c>
      <c r="B120" t="s">
        <v>527</v>
      </c>
      <c r="C120">
        <v>936</v>
      </c>
      <c r="D120">
        <v>755</v>
      </c>
      <c r="E120">
        <v>13.8</v>
      </c>
      <c r="F120">
        <v>5.6</v>
      </c>
      <c r="G120">
        <v>80.7</v>
      </c>
      <c r="H120">
        <v>37825</v>
      </c>
      <c r="I120">
        <v>30140</v>
      </c>
      <c r="J120" s="18">
        <v>0.43</v>
      </c>
      <c r="K120">
        <v>44.31</v>
      </c>
      <c r="L120">
        <v>647.65</v>
      </c>
    </row>
    <row r="121" spans="1:12" x14ac:dyDescent="0.25">
      <c r="A121">
        <v>34120</v>
      </c>
      <c r="B121" t="s">
        <v>530</v>
      </c>
      <c r="C121">
        <v>2943</v>
      </c>
      <c r="D121">
        <v>2816</v>
      </c>
      <c r="E121">
        <v>3.4</v>
      </c>
      <c r="F121">
        <v>0.9</v>
      </c>
      <c r="G121">
        <v>95.7</v>
      </c>
      <c r="H121">
        <v>159008</v>
      </c>
      <c r="I121">
        <v>149422</v>
      </c>
      <c r="J121" s="18">
        <v>4.68</v>
      </c>
      <c r="K121">
        <v>66.88</v>
      </c>
      <c r="L121">
        <v>62.46</v>
      </c>
    </row>
    <row r="122" spans="1:12" x14ac:dyDescent="0.25">
      <c r="A122">
        <v>34121</v>
      </c>
      <c r="B122" t="s">
        <v>535</v>
      </c>
      <c r="C122">
        <v>266</v>
      </c>
      <c r="D122">
        <v>151</v>
      </c>
      <c r="E122">
        <v>6.7</v>
      </c>
      <c r="F122">
        <v>36.5</v>
      </c>
      <c r="G122">
        <v>56.8</v>
      </c>
      <c r="H122">
        <v>57934</v>
      </c>
      <c r="I122">
        <v>12812</v>
      </c>
      <c r="J122" s="18">
        <v>0.12</v>
      </c>
      <c r="K122">
        <v>16.420000000000002</v>
      </c>
      <c r="L122">
        <v>406.06</v>
      </c>
    </row>
    <row r="123" spans="1:12" x14ac:dyDescent="0.25">
      <c r="A123">
        <v>34122</v>
      </c>
      <c r="B123" t="s">
        <v>537</v>
      </c>
      <c r="C123">
        <v>261</v>
      </c>
      <c r="D123">
        <v>209</v>
      </c>
      <c r="E123">
        <v>7.9</v>
      </c>
      <c r="F123">
        <v>12.1</v>
      </c>
      <c r="G123">
        <v>80</v>
      </c>
      <c r="H123">
        <v>48693</v>
      </c>
      <c r="I123">
        <v>45488</v>
      </c>
      <c r="J123" s="18">
        <v>2.37</v>
      </c>
      <c r="K123">
        <v>7.55</v>
      </c>
      <c r="L123">
        <v>458.95</v>
      </c>
    </row>
    <row r="124" spans="1:12" x14ac:dyDescent="0.25">
      <c r="A124">
        <v>34123</v>
      </c>
      <c r="B124" t="s">
        <v>539</v>
      </c>
      <c r="C124">
        <v>5551</v>
      </c>
      <c r="D124">
        <v>5044</v>
      </c>
      <c r="E124">
        <v>6.8</v>
      </c>
      <c r="F124">
        <v>2.4</v>
      </c>
      <c r="G124">
        <v>90.9</v>
      </c>
      <c r="H124">
        <v>515278</v>
      </c>
      <c r="I124">
        <v>356327</v>
      </c>
      <c r="J124" s="18">
        <v>4.7</v>
      </c>
      <c r="K124">
        <v>175.22</v>
      </c>
      <c r="L124">
        <v>36.25</v>
      </c>
    </row>
    <row r="125" spans="1:12" x14ac:dyDescent="0.25">
      <c r="A125">
        <v>34124</v>
      </c>
      <c r="B125" t="s">
        <v>546</v>
      </c>
      <c r="C125">
        <v>184</v>
      </c>
      <c r="D125">
        <v>139</v>
      </c>
      <c r="E125">
        <v>9.1</v>
      </c>
      <c r="F125">
        <v>15.6</v>
      </c>
      <c r="G125">
        <v>75.3</v>
      </c>
      <c r="H125">
        <v>32279</v>
      </c>
      <c r="I125">
        <v>32279</v>
      </c>
      <c r="J125" s="18">
        <v>0.43</v>
      </c>
      <c r="K125">
        <v>114.66</v>
      </c>
      <c r="L125">
        <v>91.18</v>
      </c>
    </row>
    <row r="126" spans="1:12" x14ac:dyDescent="0.25">
      <c r="A126">
        <v>34125</v>
      </c>
      <c r="B126" t="s">
        <v>548</v>
      </c>
      <c r="C126">
        <v>81</v>
      </c>
      <c r="D126">
        <v>52</v>
      </c>
      <c r="E126">
        <v>8.9</v>
      </c>
      <c r="F126">
        <v>26.8</v>
      </c>
      <c r="G126">
        <v>64.3</v>
      </c>
      <c r="H126">
        <v>14910</v>
      </c>
      <c r="I126">
        <v>14910</v>
      </c>
      <c r="J126" s="18">
        <v>0.33</v>
      </c>
      <c r="K126">
        <v>0</v>
      </c>
      <c r="L126">
        <v>0</v>
      </c>
    </row>
    <row r="127" spans="1:12" x14ac:dyDescent="0.25">
      <c r="A127">
        <v>34126</v>
      </c>
      <c r="B127" t="s">
        <v>550</v>
      </c>
      <c r="C127">
        <v>2281</v>
      </c>
      <c r="D127">
        <v>1102</v>
      </c>
      <c r="E127">
        <v>5.7</v>
      </c>
      <c r="F127">
        <v>46</v>
      </c>
      <c r="G127">
        <v>48.3</v>
      </c>
      <c r="H127">
        <v>70493</v>
      </c>
      <c r="I127">
        <v>67572</v>
      </c>
      <c r="J127" s="18">
        <v>1.1299999999999999</v>
      </c>
      <c r="K127">
        <v>-2.97</v>
      </c>
      <c r="L127">
        <v>-273.66000000000003</v>
      </c>
    </row>
    <row r="128" spans="1:12" x14ac:dyDescent="0.25">
      <c r="A128">
        <v>34127</v>
      </c>
      <c r="B128" t="s">
        <v>554</v>
      </c>
      <c r="C128">
        <v>1488</v>
      </c>
      <c r="D128">
        <v>1330</v>
      </c>
      <c r="E128">
        <v>7.6</v>
      </c>
      <c r="F128">
        <v>3</v>
      </c>
      <c r="G128">
        <v>89.4</v>
      </c>
      <c r="H128">
        <v>90503</v>
      </c>
      <c r="I128">
        <v>68763</v>
      </c>
      <c r="J128" s="18">
        <v>0.49</v>
      </c>
      <c r="K128">
        <v>46.01</v>
      </c>
      <c r="L128">
        <v>204.57</v>
      </c>
    </row>
    <row r="129" spans="1:12" x14ac:dyDescent="0.25">
      <c r="A129">
        <v>34128</v>
      </c>
      <c r="B129" t="s">
        <v>558</v>
      </c>
      <c r="C129">
        <v>938</v>
      </c>
      <c r="D129">
        <v>751</v>
      </c>
      <c r="E129">
        <v>10.6</v>
      </c>
      <c r="F129">
        <v>9.3000000000000007</v>
      </c>
      <c r="G129">
        <v>80</v>
      </c>
      <c r="H129">
        <v>131153</v>
      </c>
      <c r="I129">
        <v>118507</v>
      </c>
      <c r="J129" s="18">
        <v>1.95</v>
      </c>
      <c r="K129">
        <v>17.52</v>
      </c>
      <c r="L129">
        <v>614.16</v>
      </c>
    </row>
    <row r="130" spans="1:12" x14ac:dyDescent="0.25">
      <c r="A130">
        <v>34129</v>
      </c>
      <c r="B130" t="s">
        <v>560</v>
      </c>
      <c r="C130">
        <v>8627</v>
      </c>
      <c r="D130">
        <v>7994</v>
      </c>
      <c r="E130">
        <v>4</v>
      </c>
      <c r="F130">
        <v>3.3</v>
      </c>
      <c r="G130">
        <v>92.7</v>
      </c>
      <c r="H130">
        <v>359565</v>
      </c>
      <c r="I130">
        <v>151259</v>
      </c>
      <c r="J130" s="18">
        <v>1.1100000000000001</v>
      </c>
      <c r="K130">
        <v>86.29</v>
      </c>
      <c r="L130">
        <v>254.3</v>
      </c>
    </row>
    <row r="131" spans="1:12" x14ac:dyDescent="0.25">
      <c r="A131">
        <v>34130</v>
      </c>
      <c r="B131" t="s">
        <v>564</v>
      </c>
      <c r="C131">
        <v>1023</v>
      </c>
      <c r="D131">
        <v>732</v>
      </c>
      <c r="E131">
        <v>14.2</v>
      </c>
      <c r="F131">
        <v>14.3</v>
      </c>
      <c r="G131">
        <v>71.599999999999994</v>
      </c>
      <c r="H131">
        <v>155322</v>
      </c>
      <c r="I131">
        <v>134969</v>
      </c>
      <c r="J131" s="18">
        <v>0.94</v>
      </c>
      <c r="K131">
        <v>10.26</v>
      </c>
      <c r="L131">
        <v>430.57</v>
      </c>
    </row>
    <row r="132" spans="1:12" x14ac:dyDescent="0.25">
      <c r="A132">
        <v>34131</v>
      </c>
      <c r="B132" t="s">
        <v>566</v>
      </c>
      <c r="C132">
        <v>266</v>
      </c>
      <c r="D132">
        <v>241</v>
      </c>
      <c r="E132">
        <v>5.5</v>
      </c>
      <c r="F132">
        <v>3.9</v>
      </c>
      <c r="G132">
        <v>90.6</v>
      </c>
      <c r="H132">
        <v>70803</v>
      </c>
      <c r="I132">
        <v>56686</v>
      </c>
      <c r="J132" s="18">
        <v>1.06</v>
      </c>
      <c r="K132">
        <v>9.65</v>
      </c>
      <c r="L132">
        <v>1242.08</v>
      </c>
    </row>
    <row r="133" spans="1:12" x14ac:dyDescent="0.25">
      <c r="A133">
        <v>34132</v>
      </c>
      <c r="B133" t="s">
        <v>568</v>
      </c>
      <c r="C133">
        <v>185</v>
      </c>
      <c r="D133">
        <v>107</v>
      </c>
      <c r="E133">
        <v>4.9000000000000004</v>
      </c>
      <c r="F133">
        <v>37.299999999999997</v>
      </c>
      <c r="G133">
        <v>57.8</v>
      </c>
      <c r="H133">
        <v>13689</v>
      </c>
      <c r="I133">
        <v>13302</v>
      </c>
      <c r="J133" s="18">
        <v>0.05</v>
      </c>
      <c r="K133">
        <v>26.13</v>
      </c>
      <c r="L133">
        <v>4210</v>
      </c>
    </row>
    <row r="134" spans="1:12" x14ac:dyDescent="0.25">
      <c r="A134">
        <v>34133</v>
      </c>
      <c r="B134" t="s">
        <v>570</v>
      </c>
      <c r="C134">
        <v>48</v>
      </c>
      <c r="D134">
        <v>30</v>
      </c>
      <c r="E134">
        <v>13.1</v>
      </c>
      <c r="F134">
        <v>26.1</v>
      </c>
      <c r="G134">
        <v>60.8</v>
      </c>
      <c r="H134">
        <v>1000</v>
      </c>
      <c r="I134">
        <v>1000</v>
      </c>
      <c r="J134" s="18">
        <v>0.01</v>
      </c>
      <c r="K134">
        <v>10</v>
      </c>
      <c r="L134">
        <v>1000</v>
      </c>
    </row>
    <row r="135" spans="1:12" x14ac:dyDescent="0.25">
      <c r="A135">
        <v>34134</v>
      </c>
      <c r="B135" t="s">
        <v>572</v>
      </c>
      <c r="C135">
        <v>1515</v>
      </c>
      <c r="D135">
        <v>1423</v>
      </c>
      <c r="E135">
        <v>4.4000000000000004</v>
      </c>
      <c r="F135">
        <v>1.7</v>
      </c>
      <c r="G135">
        <v>94</v>
      </c>
      <c r="H135">
        <v>95189</v>
      </c>
      <c r="I135">
        <v>46379</v>
      </c>
      <c r="J135" s="18">
        <v>1.33</v>
      </c>
      <c r="K135">
        <v>68.38</v>
      </c>
      <c r="L135">
        <v>133.18</v>
      </c>
    </row>
    <row r="136" spans="1:12" x14ac:dyDescent="0.25">
      <c r="A136">
        <v>34135</v>
      </c>
      <c r="B136" t="s">
        <v>576</v>
      </c>
      <c r="C136">
        <v>1835</v>
      </c>
      <c r="D136">
        <v>1487</v>
      </c>
      <c r="E136">
        <v>12.2</v>
      </c>
      <c r="F136">
        <v>6.8</v>
      </c>
      <c r="G136">
        <v>81.099999999999994</v>
      </c>
      <c r="H136">
        <v>288697</v>
      </c>
      <c r="I136">
        <v>108141</v>
      </c>
      <c r="J136" s="18">
        <v>1.26</v>
      </c>
      <c r="K136">
        <v>46.19</v>
      </c>
      <c r="L136">
        <v>1544.4</v>
      </c>
    </row>
    <row r="137" spans="1:12" x14ac:dyDescent="0.25">
      <c r="A137">
        <v>34136</v>
      </c>
      <c r="B137" t="s">
        <v>582</v>
      </c>
      <c r="C137">
        <v>780</v>
      </c>
      <c r="D137">
        <v>648</v>
      </c>
      <c r="E137">
        <v>8.8000000000000007</v>
      </c>
      <c r="F137">
        <v>8</v>
      </c>
      <c r="G137">
        <v>83.1</v>
      </c>
      <c r="H137">
        <v>51342</v>
      </c>
      <c r="I137">
        <v>45656</v>
      </c>
      <c r="J137" s="18">
        <v>0.82</v>
      </c>
      <c r="K137">
        <v>29.58</v>
      </c>
      <c r="L137">
        <v>394.29</v>
      </c>
    </row>
    <row r="138" spans="1:12" x14ac:dyDescent="0.25">
      <c r="A138">
        <v>34137</v>
      </c>
      <c r="B138" t="s">
        <v>585</v>
      </c>
      <c r="C138">
        <v>126</v>
      </c>
      <c r="D138">
        <v>78</v>
      </c>
      <c r="E138">
        <v>2</v>
      </c>
      <c r="F138">
        <v>36.200000000000003</v>
      </c>
      <c r="G138">
        <v>61.8</v>
      </c>
      <c r="H138">
        <v>6474</v>
      </c>
      <c r="I138">
        <v>6474</v>
      </c>
      <c r="J138" s="18">
        <v>0.08</v>
      </c>
      <c r="K138">
        <v>6.7</v>
      </c>
      <c r="L138">
        <v>-373.13</v>
      </c>
    </row>
    <row r="139" spans="1:12" x14ac:dyDescent="0.25">
      <c r="A139">
        <v>34138</v>
      </c>
      <c r="B139" t="s">
        <v>587</v>
      </c>
      <c r="C139">
        <v>188</v>
      </c>
      <c r="D139">
        <v>145</v>
      </c>
      <c r="E139">
        <v>2.2000000000000002</v>
      </c>
      <c r="F139">
        <v>21</v>
      </c>
      <c r="G139">
        <v>76.8</v>
      </c>
      <c r="H139">
        <v>38628</v>
      </c>
      <c r="I139">
        <v>37185</v>
      </c>
      <c r="J139" s="18">
        <v>0.63</v>
      </c>
      <c r="K139">
        <v>14.62</v>
      </c>
      <c r="L139">
        <v>374.83</v>
      </c>
    </row>
    <row r="140" spans="1:12" x14ac:dyDescent="0.25">
      <c r="A140">
        <v>34139</v>
      </c>
      <c r="B140" t="s">
        <v>589</v>
      </c>
      <c r="C140">
        <v>678</v>
      </c>
      <c r="D140">
        <v>607</v>
      </c>
      <c r="E140">
        <v>7</v>
      </c>
      <c r="F140">
        <v>3.5</v>
      </c>
      <c r="G140">
        <v>89.5</v>
      </c>
      <c r="H140">
        <v>119140</v>
      </c>
      <c r="I140">
        <v>113798</v>
      </c>
      <c r="J140" s="18">
        <v>1.39</v>
      </c>
      <c r="K140">
        <v>0.13</v>
      </c>
      <c r="L140">
        <v>-1635.06</v>
      </c>
    </row>
    <row r="141" spans="1:12" x14ac:dyDescent="0.25">
      <c r="A141">
        <v>34140</v>
      </c>
      <c r="B141" t="s">
        <v>592</v>
      </c>
      <c r="C141">
        <v>1512</v>
      </c>
      <c r="D141">
        <v>1422</v>
      </c>
      <c r="E141">
        <v>4.0999999999999996</v>
      </c>
      <c r="F141">
        <v>1.9</v>
      </c>
      <c r="G141">
        <v>94</v>
      </c>
      <c r="H141">
        <v>131832</v>
      </c>
      <c r="I141">
        <v>79230</v>
      </c>
      <c r="J141" s="18">
        <v>3.89</v>
      </c>
      <c r="K141">
        <v>40.51</v>
      </c>
      <c r="L141">
        <v>329.08</v>
      </c>
    </row>
    <row r="142" spans="1:12" x14ac:dyDescent="0.25">
      <c r="A142">
        <v>34141</v>
      </c>
      <c r="B142" t="s">
        <v>595</v>
      </c>
      <c r="C142">
        <v>473</v>
      </c>
      <c r="D142">
        <v>244</v>
      </c>
      <c r="E142">
        <v>14.6</v>
      </c>
      <c r="F142">
        <v>33.799999999999997</v>
      </c>
      <c r="G142">
        <v>51.6</v>
      </c>
      <c r="H142">
        <v>27428</v>
      </c>
      <c r="I142">
        <v>24478</v>
      </c>
      <c r="J142" s="18">
        <v>0.09</v>
      </c>
      <c r="K142">
        <v>-10.25</v>
      </c>
      <c r="L142">
        <v>-650.11</v>
      </c>
    </row>
    <row r="143" spans="1:12" x14ac:dyDescent="0.25">
      <c r="A143">
        <v>34142</v>
      </c>
      <c r="B143" t="s">
        <v>451</v>
      </c>
      <c r="C143">
        <v>4332</v>
      </c>
      <c r="D143">
        <v>3567</v>
      </c>
      <c r="E143">
        <v>14.5</v>
      </c>
      <c r="F143">
        <v>3.1</v>
      </c>
      <c r="G143">
        <v>82.4</v>
      </c>
      <c r="H143">
        <v>374193</v>
      </c>
      <c r="I143">
        <v>199554</v>
      </c>
      <c r="J143" s="18">
        <v>1.61</v>
      </c>
      <c r="K143">
        <v>32.44</v>
      </c>
      <c r="L143">
        <v>-709.74</v>
      </c>
    </row>
    <row r="144" spans="1:12" x14ac:dyDescent="0.25">
      <c r="A144">
        <v>34143</v>
      </c>
      <c r="B144" t="s">
        <v>599</v>
      </c>
      <c r="C144">
        <v>1268</v>
      </c>
      <c r="D144">
        <v>957</v>
      </c>
      <c r="E144">
        <v>10.1</v>
      </c>
      <c r="F144">
        <v>14.4</v>
      </c>
      <c r="G144">
        <v>75.5</v>
      </c>
      <c r="H144">
        <v>30293</v>
      </c>
      <c r="I144">
        <v>20522</v>
      </c>
      <c r="J144" s="18">
        <v>0.13</v>
      </c>
      <c r="K144">
        <v>45.48</v>
      </c>
      <c r="L144">
        <v>1415.42</v>
      </c>
    </row>
    <row r="145" spans="1:12" x14ac:dyDescent="0.25">
      <c r="A145">
        <v>34144</v>
      </c>
      <c r="B145" t="s">
        <v>603</v>
      </c>
      <c r="C145">
        <v>609</v>
      </c>
      <c r="D145">
        <v>323</v>
      </c>
      <c r="E145">
        <v>17.3</v>
      </c>
      <c r="F145">
        <v>29.7</v>
      </c>
      <c r="G145">
        <v>53</v>
      </c>
      <c r="H145">
        <v>50663</v>
      </c>
      <c r="I145">
        <v>44197</v>
      </c>
      <c r="J145" s="18">
        <v>0.11</v>
      </c>
      <c r="K145">
        <v>9.1</v>
      </c>
      <c r="L145">
        <v>1676.11</v>
      </c>
    </row>
    <row r="146" spans="1:12" x14ac:dyDescent="0.25">
      <c r="A146">
        <v>34145</v>
      </c>
      <c r="B146" t="s">
        <v>605</v>
      </c>
      <c r="C146">
        <v>12210</v>
      </c>
      <c r="D146">
        <v>11203</v>
      </c>
      <c r="E146">
        <v>6.9</v>
      </c>
      <c r="F146">
        <v>1.4</v>
      </c>
      <c r="G146">
        <v>91.8</v>
      </c>
      <c r="H146">
        <v>430045</v>
      </c>
      <c r="I146">
        <v>234204</v>
      </c>
      <c r="J146" s="18">
        <v>1.77</v>
      </c>
      <c r="K146">
        <v>180.92</v>
      </c>
      <c r="L146">
        <v>75.97</v>
      </c>
    </row>
    <row r="147" spans="1:12" x14ac:dyDescent="0.25">
      <c r="A147">
        <v>34146</v>
      </c>
      <c r="B147" t="s">
        <v>609</v>
      </c>
      <c r="C147">
        <v>1810</v>
      </c>
      <c r="D147">
        <v>1637</v>
      </c>
      <c r="E147">
        <v>8.4</v>
      </c>
      <c r="F147">
        <v>1.2</v>
      </c>
      <c r="G147">
        <v>90.4</v>
      </c>
      <c r="H147">
        <v>120902</v>
      </c>
      <c r="I147">
        <v>45275</v>
      </c>
      <c r="J147" s="18">
        <v>1</v>
      </c>
      <c r="K147">
        <v>22.29</v>
      </c>
      <c r="L147">
        <v>389.12</v>
      </c>
    </row>
    <row r="148" spans="1:12" x14ac:dyDescent="0.25">
      <c r="A148">
        <v>34147</v>
      </c>
      <c r="B148" t="s">
        <v>614</v>
      </c>
      <c r="C148">
        <v>1665</v>
      </c>
      <c r="D148">
        <v>1354</v>
      </c>
      <c r="E148">
        <v>4.3</v>
      </c>
      <c r="F148">
        <v>14.4</v>
      </c>
      <c r="G148">
        <v>81.3</v>
      </c>
      <c r="H148">
        <v>244403</v>
      </c>
      <c r="I148">
        <v>204947</v>
      </c>
      <c r="J148" s="18">
        <v>1.17</v>
      </c>
      <c r="K148">
        <v>12.46</v>
      </c>
      <c r="L148">
        <v>892.4</v>
      </c>
    </row>
    <row r="149" spans="1:12" x14ac:dyDescent="0.25">
      <c r="A149">
        <v>34148</v>
      </c>
      <c r="B149" t="s">
        <v>617</v>
      </c>
      <c r="C149">
        <v>2150</v>
      </c>
      <c r="D149">
        <v>1858</v>
      </c>
      <c r="E149">
        <v>9.6</v>
      </c>
      <c r="F149">
        <v>4</v>
      </c>
      <c r="G149">
        <v>86.4</v>
      </c>
      <c r="H149">
        <v>230164</v>
      </c>
      <c r="I149">
        <v>192001</v>
      </c>
      <c r="J149" s="18">
        <v>1.85</v>
      </c>
      <c r="K149">
        <v>15.89</v>
      </c>
      <c r="L149">
        <v>336.2</v>
      </c>
    </row>
    <row r="150" spans="1:12" x14ac:dyDescent="0.25">
      <c r="A150">
        <v>34149</v>
      </c>
      <c r="B150" t="s">
        <v>622</v>
      </c>
      <c r="C150">
        <v>367</v>
      </c>
      <c r="D150">
        <v>285</v>
      </c>
      <c r="E150">
        <v>6.2</v>
      </c>
      <c r="F150">
        <v>16.100000000000001</v>
      </c>
      <c r="G150">
        <v>77.7</v>
      </c>
      <c r="H150">
        <v>46749</v>
      </c>
      <c r="I150">
        <v>45749</v>
      </c>
      <c r="J150" s="18">
        <v>1.03</v>
      </c>
      <c r="K150">
        <v>13.23</v>
      </c>
      <c r="L150">
        <v>278.20999999999998</v>
      </c>
    </row>
    <row r="151" spans="1:12" x14ac:dyDescent="0.25">
      <c r="A151">
        <v>34150</v>
      </c>
      <c r="B151" t="s">
        <v>625</v>
      </c>
      <c r="C151">
        <v>10232</v>
      </c>
      <c r="D151">
        <v>3844</v>
      </c>
      <c r="E151">
        <v>0.7</v>
      </c>
      <c r="F151">
        <v>61.7</v>
      </c>
      <c r="G151">
        <v>37.6</v>
      </c>
      <c r="H151">
        <v>285165</v>
      </c>
      <c r="I151">
        <v>190669</v>
      </c>
      <c r="J151" s="18">
        <v>0.54</v>
      </c>
      <c r="K151">
        <v>15.9</v>
      </c>
      <c r="L151">
        <v>-1307.72</v>
      </c>
    </row>
    <row r="152" spans="1:12" x14ac:dyDescent="0.25">
      <c r="A152">
        <v>34151</v>
      </c>
      <c r="B152" t="s">
        <v>630</v>
      </c>
      <c r="C152">
        <v>3496</v>
      </c>
      <c r="D152">
        <v>2886</v>
      </c>
      <c r="E152">
        <v>8.1999999999999993</v>
      </c>
      <c r="F152">
        <v>9.3000000000000007</v>
      </c>
      <c r="G152">
        <v>82.5</v>
      </c>
      <c r="H152">
        <v>145100</v>
      </c>
      <c r="I152">
        <v>80305</v>
      </c>
      <c r="J152" s="18">
        <v>0.34</v>
      </c>
      <c r="K152">
        <v>40.93</v>
      </c>
      <c r="L152">
        <v>722.49</v>
      </c>
    </row>
    <row r="153" spans="1:12" x14ac:dyDescent="0.25">
      <c r="A153">
        <v>34152</v>
      </c>
      <c r="B153" t="s">
        <v>636</v>
      </c>
      <c r="C153">
        <v>299</v>
      </c>
      <c r="D153">
        <v>268</v>
      </c>
      <c r="E153">
        <v>1.7</v>
      </c>
      <c r="F153">
        <v>8.6999999999999993</v>
      </c>
      <c r="G153">
        <v>89.5</v>
      </c>
      <c r="H153">
        <v>50866</v>
      </c>
      <c r="I153">
        <v>48764</v>
      </c>
      <c r="J153" s="18">
        <v>0.26</v>
      </c>
      <c r="K153">
        <v>14.28</v>
      </c>
      <c r="L153">
        <v>175.02</v>
      </c>
    </row>
    <row r="154" spans="1:12" x14ac:dyDescent="0.25">
      <c r="A154">
        <v>34153</v>
      </c>
      <c r="B154" t="s">
        <v>638</v>
      </c>
      <c r="C154">
        <v>841</v>
      </c>
      <c r="D154">
        <v>790</v>
      </c>
      <c r="E154">
        <v>3.9</v>
      </c>
      <c r="F154">
        <v>2.2000000000000002</v>
      </c>
      <c r="G154">
        <v>93.9</v>
      </c>
      <c r="H154">
        <v>88235</v>
      </c>
      <c r="I154">
        <v>87449</v>
      </c>
      <c r="J154" s="18">
        <v>0.53</v>
      </c>
      <c r="K154">
        <v>38.64</v>
      </c>
      <c r="L154">
        <v>171.09</v>
      </c>
    </row>
    <row r="155" spans="1:12" x14ac:dyDescent="0.25">
      <c r="A155">
        <v>34154</v>
      </c>
      <c r="B155" t="s">
        <v>640</v>
      </c>
      <c r="C155">
        <v>12551</v>
      </c>
      <c r="D155">
        <v>8122</v>
      </c>
      <c r="E155">
        <v>5</v>
      </c>
      <c r="F155">
        <v>30.3</v>
      </c>
      <c r="G155">
        <v>64.7</v>
      </c>
      <c r="H155">
        <v>606073</v>
      </c>
      <c r="I155">
        <v>290806</v>
      </c>
      <c r="J155" s="18">
        <v>0.79</v>
      </c>
      <c r="K155">
        <v>46.48</v>
      </c>
      <c r="L155">
        <v>1682.7</v>
      </c>
    </row>
    <row r="156" spans="1:12" x14ac:dyDescent="0.25">
      <c r="A156">
        <v>34155</v>
      </c>
      <c r="B156" t="s">
        <v>643</v>
      </c>
      <c r="C156">
        <v>1086</v>
      </c>
      <c r="D156">
        <v>935</v>
      </c>
      <c r="E156">
        <v>10</v>
      </c>
      <c r="F156">
        <v>3.9</v>
      </c>
      <c r="G156">
        <v>86.1</v>
      </c>
      <c r="H156">
        <v>71374</v>
      </c>
      <c r="I156">
        <v>41723</v>
      </c>
      <c r="J156" s="18">
        <v>0.69</v>
      </c>
      <c r="K156">
        <v>59.83</v>
      </c>
      <c r="L156">
        <v>213.47</v>
      </c>
    </row>
    <row r="157" spans="1:12" x14ac:dyDescent="0.25">
      <c r="A157">
        <v>34156</v>
      </c>
      <c r="B157" t="s">
        <v>646</v>
      </c>
      <c r="C157">
        <v>52</v>
      </c>
      <c r="D157">
        <v>20</v>
      </c>
      <c r="E157">
        <v>3.9</v>
      </c>
      <c r="F157">
        <v>56.9</v>
      </c>
      <c r="G157">
        <v>39.200000000000003</v>
      </c>
      <c r="H157">
        <v>6744</v>
      </c>
      <c r="I157">
        <v>6744</v>
      </c>
      <c r="J157" s="18">
        <v>0.1</v>
      </c>
      <c r="K157">
        <v>0</v>
      </c>
      <c r="L157">
        <v>-166.67</v>
      </c>
    </row>
    <row r="158" spans="1:12" x14ac:dyDescent="0.25">
      <c r="A158">
        <v>34157</v>
      </c>
      <c r="B158" t="s">
        <v>648</v>
      </c>
      <c r="C158">
        <v>6956</v>
      </c>
      <c r="D158">
        <v>5537</v>
      </c>
      <c r="E158">
        <v>4.5999999999999996</v>
      </c>
      <c r="F158">
        <v>15.8</v>
      </c>
      <c r="G158">
        <v>79.599999999999994</v>
      </c>
      <c r="H158">
        <v>307201</v>
      </c>
      <c r="I158">
        <v>285480</v>
      </c>
      <c r="J158" s="18">
        <v>0.64</v>
      </c>
      <c r="K158">
        <v>57.52</v>
      </c>
      <c r="L158">
        <v>228.85</v>
      </c>
    </row>
    <row r="159" spans="1:12" x14ac:dyDescent="0.25">
      <c r="A159">
        <v>34158</v>
      </c>
      <c r="B159" t="s">
        <v>653</v>
      </c>
      <c r="C159">
        <v>117</v>
      </c>
      <c r="D159">
        <v>61</v>
      </c>
      <c r="E159">
        <v>3.3</v>
      </c>
      <c r="F159">
        <v>44.5</v>
      </c>
      <c r="G159">
        <v>52.2</v>
      </c>
      <c r="H159">
        <v>6300</v>
      </c>
      <c r="I159">
        <v>6300</v>
      </c>
      <c r="J159" s="18">
        <v>0.02</v>
      </c>
      <c r="K159">
        <v>-2.08</v>
      </c>
      <c r="L159">
        <v>-369.23</v>
      </c>
    </row>
    <row r="160" spans="1:12" x14ac:dyDescent="0.25">
      <c r="A160">
        <v>34159</v>
      </c>
      <c r="B160" t="s">
        <v>655</v>
      </c>
      <c r="C160">
        <v>1505</v>
      </c>
      <c r="D160">
        <v>1375</v>
      </c>
      <c r="E160">
        <v>4.8</v>
      </c>
      <c r="F160">
        <v>3.8</v>
      </c>
      <c r="G160">
        <v>91.4</v>
      </c>
      <c r="H160">
        <v>17737</v>
      </c>
      <c r="I160">
        <v>17551</v>
      </c>
      <c r="J160" s="18">
        <v>0.16</v>
      </c>
      <c r="K160">
        <v>201.92</v>
      </c>
      <c r="L160">
        <v>265.64</v>
      </c>
    </row>
    <row r="161" spans="1:12" x14ac:dyDescent="0.25">
      <c r="A161">
        <v>34160</v>
      </c>
      <c r="B161" t="s">
        <v>659</v>
      </c>
      <c r="C161">
        <v>577</v>
      </c>
      <c r="D161">
        <v>307</v>
      </c>
      <c r="E161">
        <v>8.1999999999999993</v>
      </c>
      <c r="F161">
        <v>38.6</v>
      </c>
      <c r="G161">
        <v>53.2</v>
      </c>
      <c r="H161">
        <v>56100</v>
      </c>
      <c r="I161">
        <v>44109</v>
      </c>
      <c r="J161" s="18">
        <v>0.26</v>
      </c>
      <c r="K161">
        <v>5.0999999999999996</v>
      </c>
      <c r="L161">
        <v>35050</v>
      </c>
    </row>
    <row r="162" spans="1:12" x14ac:dyDescent="0.25">
      <c r="A162">
        <v>34161</v>
      </c>
      <c r="B162" t="s">
        <v>661</v>
      </c>
      <c r="C162">
        <v>1793</v>
      </c>
      <c r="D162">
        <v>1628</v>
      </c>
      <c r="E162">
        <v>6.2</v>
      </c>
      <c r="F162">
        <v>3</v>
      </c>
      <c r="G162">
        <v>90.8</v>
      </c>
      <c r="H162">
        <v>125771</v>
      </c>
      <c r="I162">
        <v>124708</v>
      </c>
      <c r="J162" s="18">
        <v>1.27</v>
      </c>
      <c r="K162">
        <v>11.53</v>
      </c>
      <c r="L162">
        <v>-1296.1099999999999</v>
      </c>
    </row>
    <row r="163" spans="1:12" x14ac:dyDescent="0.25">
      <c r="A163">
        <v>34162</v>
      </c>
      <c r="B163" t="s">
        <v>665</v>
      </c>
      <c r="C163">
        <v>2327</v>
      </c>
      <c r="D163">
        <v>1847</v>
      </c>
      <c r="E163">
        <v>13.5</v>
      </c>
      <c r="F163">
        <v>7.1</v>
      </c>
      <c r="G163">
        <v>79.400000000000006</v>
      </c>
      <c r="H163">
        <v>167804</v>
      </c>
      <c r="I163">
        <v>154365</v>
      </c>
      <c r="J163" s="18">
        <v>0.42</v>
      </c>
      <c r="K163">
        <v>139.72999999999999</v>
      </c>
      <c r="L163">
        <v>30.18</v>
      </c>
    </row>
    <row r="164" spans="1:12" x14ac:dyDescent="0.25">
      <c r="A164">
        <v>34163</v>
      </c>
      <c r="B164" t="s">
        <v>670</v>
      </c>
      <c r="C164">
        <v>1530</v>
      </c>
      <c r="D164">
        <v>1407</v>
      </c>
      <c r="E164">
        <v>7.8</v>
      </c>
      <c r="F164">
        <v>0.3</v>
      </c>
      <c r="G164">
        <v>91.9</v>
      </c>
      <c r="H164">
        <v>623236</v>
      </c>
      <c r="I164">
        <v>435722</v>
      </c>
      <c r="J164" s="18">
        <v>2.2599999999999998</v>
      </c>
      <c r="K164">
        <v>19.239999999999998</v>
      </c>
      <c r="L164">
        <v>270.72000000000003</v>
      </c>
    </row>
    <row r="165" spans="1:12" x14ac:dyDescent="0.25">
      <c r="A165">
        <v>34164</v>
      </c>
      <c r="B165" t="s">
        <v>674</v>
      </c>
      <c r="C165">
        <v>444</v>
      </c>
      <c r="D165">
        <v>392</v>
      </c>
      <c r="E165">
        <v>7.3</v>
      </c>
      <c r="F165">
        <v>4.4000000000000004</v>
      </c>
      <c r="G165">
        <v>88.3</v>
      </c>
      <c r="H165">
        <v>37406</v>
      </c>
      <c r="I165">
        <v>31313</v>
      </c>
      <c r="J165" s="18">
        <v>0.28999999999999998</v>
      </c>
      <c r="K165">
        <v>12.43</v>
      </c>
      <c r="L165">
        <v>514.86</v>
      </c>
    </row>
    <row r="166" spans="1:12" x14ac:dyDescent="0.25">
      <c r="A166">
        <v>34165</v>
      </c>
      <c r="B166" t="s">
        <v>676</v>
      </c>
      <c r="C166">
        <v>1297</v>
      </c>
      <c r="D166">
        <v>1182</v>
      </c>
      <c r="E166">
        <v>5.6</v>
      </c>
      <c r="F166">
        <v>3.2</v>
      </c>
      <c r="G166">
        <v>91.1</v>
      </c>
      <c r="H166">
        <v>97565</v>
      </c>
      <c r="I166">
        <v>91134</v>
      </c>
      <c r="J166" s="18">
        <v>0.46</v>
      </c>
      <c r="K166">
        <v>100.86</v>
      </c>
      <c r="L166">
        <v>214.16</v>
      </c>
    </row>
    <row r="167" spans="1:12" x14ac:dyDescent="0.25">
      <c r="A167">
        <v>34166</v>
      </c>
      <c r="B167" t="s">
        <v>679</v>
      </c>
      <c r="C167">
        <v>1417</v>
      </c>
      <c r="D167">
        <v>1190</v>
      </c>
      <c r="E167">
        <v>6.7</v>
      </c>
      <c r="F167">
        <v>9.3000000000000007</v>
      </c>
      <c r="G167">
        <v>84</v>
      </c>
      <c r="H167">
        <v>111605</v>
      </c>
      <c r="I167">
        <v>56585</v>
      </c>
      <c r="J167" s="18">
        <v>0.41</v>
      </c>
      <c r="K167">
        <v>24.32</v>
      </c>
      <c r="L167">
        <v>696.52</v>
      </c>
    </row>
    <row r="168" spans="1:12" x14ac:dyDescent="0.25">
      <c r="A168">
        <v>34167</v>
      </c>
      <c r="B168" t="s">
        <v>682</v>
      </c>
      <c r="C168">
        <v>134</v>
      </c>
      <c r="D168">
        <v>113</v>
      </c>
      <c r="E168">
        <v>10.8</v>
      </c>
      <c r="F168">
        <v>5.4</v>
      </c>
      <c r="G168">
        <v>83.7</v>
      </c>
      <c r="H168">
        <v>94918</v>
      </c>
      <c r="I168">
        <v>38543</v>
      </c>
      <c r="J168" s="18">
        <v>1.28</v>
      </c>
      <c r="K168">
        <v>5.32</v>
      </c>
      <c r="L168">
        <v>2257</v>
      </c>
    </row>
    <row r="169" spans="1:12" x14ac:dyDescent="0.25">
      <c r="A169">
        <v>34168</v>
      </c>
      <c r="B169" t="s">
        <v>684</v>
      </c>
      <c r="C169">
        <v>64</v>
      </c>
      <c r="D169">
        <v>34</v>
      </c>
      <c r="E169">
        <v>18.899999999999999</v>
      </c>
      <c r="F169">
        <v>28.4</v>
      </c>
      <c r="G169">
        <v>52.6</v>
      </c>
      <c r="H169">
        <v>8870</v>
      </c>
      <c r="I169">
        <v>3430</v>
      </c>
      <c r="J169" s="18">
        <v>0.06</v>
      </c>
      <c r="K169">
        <v>40</v>
      </c>
      <c r="L169">
        <v>200</v>
      </c>
    </row>
    <row r="170" spans="1:12" x14ac:dyDescent="0.25">
      <c r="A170">
        <v>34169</v>
      </c>
      <c r="B170" t="s">
        <v>686</v>
      </c>
      <c r="C170">
        <v>1789</v>
      </c>
      <c r="D170">
        <v>1661</v>
      </c>
      <c r="E170">
        <v>5.0999999999999996</v>
      </c>
      <c r="F170">
        <v>2</v>
      </c>
      <c r="G170">
        <v>92.9</v>
      </c>
      <c r="H170">
        <v>289418</v>
      </c>
      <c r="I170">
        <v>237150</v>
      </c>
      <c r="J170" s="18">
        <v>3.84</v>
      </c>
      <c r="K170">
        <v>29</v>
      </c>
      <c r="L170">
        <v>238.97</v>
      </c>
    </row>
    <row r="171" spans="1:12" x14ac:dyDescent="0.25">
      <c r="A171">
        <v>34170</v>
      </c>
      <c r="B171" t="s">
        <v>691</v>
      </c>
      <c r="C171">
        <v>223</v>
      </c>
      <c r="D171">
        <v>108</v>
      </c>
      <c r="E171">
        <v>9</v>
      </c>
      <c r="F171">
        <v>42.3</v>
      </c>
      <c r="G171">
        <v>48.6</v>
      </c>
      <c r="H171">
        <v>19621</v>
      </c>
      <c r="I171">
        <v>18241</v>
      </c>
      <c r="J171" s="18">
        <v>0.25</v>
      </c>
      <c r="K171">
        <v>-34.42</v>
      </c>
      <c r="L171">
        <v>-127</v>
      </c>
    </row>
    <row r="172" spans="1:12" x14ac:dyDescent="0.25">
      <c r="A172">
        <v>34171</v>
      </c>
      <c r="B172" t="s">
        <v>693</v>
      </c>
      <c r="C172">
        <v>111</v>
      </c>
      <c r="D172">
        <v>72</v>
      </c>
      <c r="E172">
        <v>4.5</v>
      </c>
      <c r="F172">
        <v>30.5</v>
      </c>
      <c r="G172">
        <v>65</v>
      </c>
      <c r="H172">
        <v>11998</v>
      </c>
      <c r="I172">
        <v>11998</v>
      </c>
      <c r="J172" s="18">
        <v>7.0000000000000007E-2</v>
      </c>
      <c r="K172">
        <v>-41.81</v>
      </c>
      <c r="L172" t="s">
        <v>160</v>
      </c>
    </row>
    <row r="173" spans="1:12" x14ac:dyDescent="0.25">
      <c r="A173">
        <v>34172</v>
      </c>
      <c r="B173" t="s">
        <v>148</v>
      </c>
      <c r="C173">
        <v>171255</v>
      </c>
      <c r="D173">
        <v>151277</v>
      </c>
      <c r="E173">
        <v>7.4</v>
      </c>
      <c r="F173">
        <v>4.2</v>
      </c>
      <c r="G173">
        <v>88.3</v>
      </c>
      <c r="H173">
        <v>1773715</v>
      </c>
      <c r="I173">
        <v>679438</v>
      </c>
      <c r="J173" s="18">
        <v>3.11</v>
      </c>
      <c r="K173">
        <v>357.66</v>
      </c>
      <c r="L173">
        <v>40.28</v>
      </c>
    </row>
    <row r="174" spans="1:12" x14ac:dyDescent="0.25">
      <c r="A174">
        <v>34173</v>
      </c>
      <c r="B174" t="s">
        <v>704</v>
      </c>
      <c r="C174">
        <v>779</v>
      </c>
      <c r="D174">
        <v>579</v>
      </c>
      <c r="E174">
        <v>12.5</v>
      </c>
      <c r="F174">
        <v>13.2</v>
      </c>
      <c r="G174">
        <v>74.3</v>
      </c>
      <c r="H174">
        <v>76901</v>
      </c>
      <c r="I174">
        <v>72421</v>
      </c>
      <c r="J174" s="18">
        <v>0.34</v>
      </c>
      <c r="K174">
        <v>14.44</v>
      </c>
      <c r="L174">
        <v>404.29</v>
      </c>
    </row>
    <row r="175" spans="1:12" x14ac:dyDescent="0.25">
      <c r="A175">
        <v>34174</v>
      </c>
      <c r="B175" t="s">
        <v>706</v>
      </c>
      <c r="C175">
        <v>424</v>
      </c>
      <c r="D175">
        <v>379</v>
      </c>
      <c r="E175">
        <v>5.3</v>
      </c>
      <c r="F175">
        <v>5.3</v>
      </c>
      <c r="G175">
        <v>89.3</v>
      </c>
      <c r="H175">
        <v>32652</v>
      </c>
      <c r="I175">
        <v>32652</v>
      </c>
      <c r="J175" s="18">
        <v>0.14000000000000001</v>
      </c>
      <c r="K175">
        <v>12.85</v>
      </c>
      <c r="L175">
        <v>1634.7</v>
      </c>
    </row>
    <row r="176" spans="1:12" x14ac:dyDescent="0.25">
      <c r="A176">
        <v>34175</v>
      </c>
      <c r="B176" t="s">
        <v>708</v>
      </c>
      <c r="C176">
        <v>127</v>
      </c>
      <c r="D176">
        <v>90</v>
      </c>
      <c r="E176">
        <v>9.5</v>
      </c>
      <c r="F176">
        <v>19.7</v>
      </c>
      <c r="G176">
        <v>70.8</v>
      </c>
      <c r="H176">
        <v>16478</v>
      </c>
      <c r="I176">
        <v>13089</v>
      </c>
      <c r="J176" s="18">
        <v>0.12</v>
      </c>
      <c r="K176">
        <v>16.809999999999999</v>
      </c>
      <c r="L176">
        <v>451.36</v>
      </c>
    </row>
    <row r="177" spans="1:12" x14ac:dyDescent="0.25">
      <c r="A177">
        <v>34176</v>
      </c>
      <c r="B177" t="s">
        <v>710</v>
      </c>
      <c r="C177">
        <v>1189</v>
      </c>
      <c r="D177">
        <v>1100</v>
      </c>
      <c r="E177">
        <v>4.5</v>
      </c>
      <c r="F177">
        <v>2.9</v>
      </c>
      <c r="G177">
        <v>92.5</v>
      </c>
      <c r="H177">
        <v>194871</v>
      </c>
      <c r="I177">
        <v>91511</v>
      </c>
      <c r="J177" s="18">
        <v>2.41</v>
      </c>
      <c r="K177">
        <v>10.36</v>
      </c>
      <c r="L177">
        <v>1150.8900000000001</v>
      </c>
    </row>
    <row r="178" spans="1:12" x14ac:dyDescent="0.25">
      <c r="A178">
        <v>34177</v>
      </c>
      <c r="B178" t="s">
        <v>714</v>
      </c>
      <c r="C178">
        <v>143</v>
      </c>
      <c r="D178">
        <v>132</v>
      </c>
      <c r="E178">
        <v>5.6</v>
      </c>
      <c r="F178">
        <v>2.1</v>
      </c>
      <c r="G178">
        <v>92.3</v>
      </c>
      <c r="H178">
        <v>58726</v>
      </c>
      <c r="I178">
        <v>58726</v>
      </c>
      <c r="J178" s="18">
        <v>0.25</v>
      </c>
      <c r="K178">
        <v>4.32</v>
      </c>
      <c r="L178">
        <v>1498.88</v>
      </c>
    </row>
    <row r="179" spans="1:12" x14ac:dyDescent="0.25">
      <c r="A179">
        <v>34178</v>
      </c>
      <c r="B179" t="s">
        <v>716</v>
      </c>
      <c r="C179">
        <v>1618</v>
      </c>
      <c r="D179">
        <v>1301</v>
      </c>
      <c r="E179">
        <v>13.3</v>
      </c>
      <c r="F179">
        <v>6.3</v>
      </c>
      <c r="G179">
        <v>80.400000000000006</v>
      </c>
      <c r="H179">
        <v>112222</v>
      </c>
      <c r="I179">
        <v>88855</v>
      </c>
      <c r="J179" s="18">
        <v>0.35</v>
      </c>
      <c r="K179">
        <v>22.4</v>
      </c>
      <c r="L179">
        <v>291.52999999999997</v>
      </c>
    </row>
    <row r="180" spans="1:12" x14ac:dyDescent="0.25">
      <c r="A180">
        <v>34179</v>
      </c>
      <c r="B180" t="s">
        <v>720</v>
      </c>
      <c r="C180">
        <v>778</v>
      </c>
      <c r="D180">
        <v>718</v>
      </c>
      <c r="E180">
        <v>4.5</v>
      </c>
      <c r="F180">
        <v>3.2</v>
      </c>
      <c r="G180">
        <v>92.3</v>
      </c>
      <c r="H180">
        <v>100671</v>
      </c>
      <c r="I180">
        <v>95476</v>
      </c>
      <c r="J180" s="18">
        <v>0.99</v>
      </c>
      <c r="K180">
        <v>16.28</v>
      </c>
      <c r="L180">
        <v>3641</v>
      </c>
    </row>
    <row r="181" spans="1:12" x14ac:dyDescent="0.25">
      <c r="A181">
        <v>34180</v>
      </c>
      <c r="B181" t="s">
        <v>723</v>
      </c>
      <c r="C181">
        <v>758</v>
      </c>
      <c r="D181">
        <v>582</v>
      </c>
      <c r="E181">
        <v>14.5</v>
      </c>
      <c r="F181">
        <v>8.6999999999999993</v>
      </c>
      <c r="G181">
        <v>76.7</v>
      </c>
      <c r="H181">
        <v>28496</v>
      </c>
      <c r="I181">
        <v>27893</v>
      </c>
      <c r="J181" s="18">
        <v>0.28999999999999998</v>
      </c>
      <c r="K181">
        <v>5.77</v>
      </c>
      <c r="L181">
        <v>366.73</v>
      </c>
    </row>
    <row r="182" spans="1:12" x14ac:dyDescent="0.25">
      <c r="A182">
        <v>34181</v>
      </c>
      <c r="B182" t="s">
        <v>726</v>
      </c>
      <c r="C182">
        <v>705</v>
      </c>
      <c r="D182">
        <v>491</v>
      </c>
      <c r="E182">
        <v>8.1999999999999993</v>
      </c>
      <c r="F182">
        <v>22.1</v>
      </c>
      <c r="G182">
        <v>69.7</v>
      </c>
      <c r="H182">
        <v>26603</v>
      </c>
      <c r="I182">
        <v>25112</v>
      </c>
      <c r="J182" s="18">
        <v>0.24</v>
      </c>
      <c r="K182">
        <v>57.08</v>
      </c>
      <c r="L182">
        <v>285.83999999999997</v>
      </c>
    </row>
    <row r="183" spans="1:12" x14ac:dyDescent="0.25">
      <c r="A183">
        <v>34182</v>
      </c>
      <c r="B183" t="s">
        <v>728</v>
      </c>
      <c r="C183">
        <v>928</v>
      </c>
      <c r="D183">
        <v>717</v>
      </c>
      <c r="E183">
        <v>9.4</v>
      </c>
      <c r="F183">
        <v>13.4</v>
      </c>
      <c r="G183">
        <v>77.3</v>
      </c>
      <c r="H183">
        <v>80524</v>
      </c>
      <c r="I183">
        <v>64020</v>
      </c>
      <c r="J183" s="18">
        <v>1.85</v>
      </c>
      <c r="K183">
        <v>20.22</v>
      </c>
      <c r="L183">
        <v>274.52999999999997</v>
      </c>
    </row>
    <row r="184" spans="1:12" x14ac:dyDescent="0.25">
      <c r="A184">
        <v>34183</v>
      </c>
      <c r="B184" t="s">
        <v>732</v>
      </c>
      <c r="C184">
        <v>2151</v>
      </c>
      <c r="D184">
        <v>1796</v>
      </c>
      <c r="E184">
        <v>8.6999999999999993</v>
      </c>
      <c r="F184">
        <v>7.8</v>
      </c>
      <c r="G184">
        <v>83.5</v>
      </c>
      <c r="H184">
        <v>126521</v>
      </c>
      <c r="I184">
        <v>98948</v>
      </c>
      <c r="J184" s="18">
        <v>0.42</v>
      </c>
      <c r="K184">
        <v>46.51</v>
      </c>
      <c r="L184">
        <v>322.44</v>
      </c>
    </row>
    <row r="185" spans="1:12" x14ac:dyDescent="0.25">
      <c r="A185">
        <v>34184</v>
      </c>
      <c r="B185" t="s">
        <v>735</v>
      </c>
      <c r="C185">
        <v>441</v>
      </c>
      <c r="D185">
        <v>334</v>
      </c>
      <c r="E185">
        <v>7.4</v>
      </c>
      <c r="F185">
        <v>16.8</v>
      </c>
      <c r="G185">
        <v>75.8</v>
      </c>
      <c r="H185">
        <v>12139</v>
      </c>
      <c r="I185">
        <v>12139</v>
      </c>
      <c r="J185" s="18">
        <v>0.14000000000000001</v>
      </c>
      <c r="K185">
        <v>42.05</v>
      </c>
      <c r="L185">
        <v>184.96</v>
      </c>
    </row>
    <row r="186" spans="1:12" x14ac:dyDescent="0.25">
      <c r="A186">
        <v>34185</v>
      </c>
      <c r="B186" t="s">
        <v>738</v>
      </c>
      <c r="C186">
        <v>286</v>
      </c>
      <c r="D186">
        <v>235</v>
      </c>
      <c r="E186">
        <v>7.1</v>
      </c>
      <c r="F186">
        <v>10.5</v>
      </c>
      <c r="G186">
        <v>82.3</v>
      </c>
      <c r="H186">
        <v>30491</v>
      </c>
      <c r="I186">
        <v>24811</v>
      </c>
      <c r="J186" s="18">
        <v>0.11</v>
      </c>
      <c r="K186">
        <v>17.05</v>
      </c>
      <c r="L186">
        <v>5635</v>
      </c>
    </row>
    <row r="187" spans="1:12" x14ac:dyDescent="0.25">
      <c r="A187">
        <v>34186</v>
      </c>
      <c r="B187" t="s">
        <v>740</v>
      </c>
      <c r="C187">
        <v>344</v>
      </c>
      <c r="D187">
        <v>243</v>
      </c>
      <c r="E187">
        <v>9.1</v>
      </c>
      <c r="F187">
        <v>20.2</v>
      </c>
      <c r="G187">
        <v>70.599999999999994</v>
      </c>
      <c r="H187">
        <v>16610</v>
      </c>
      <c r="I187">
        <v>16610</v>
      </c>
      <c r="J187" s="18">
        <v>0.08</v>
      </c>
      <c r="K187">
        <v>17.79</v>
      </c>
      <c r="L187">
        <v>82.65</v>
      </c>
    </row>
    <row r="188" spans="1:12" x14ac:dyDescent="0.25">
      <c r="A188">
        <v>34187</v>
      </c>
      <c r="B188" t="s">
        <v>741</v>
      </c>
      <c r="C188">
        <v>487</v>
      </c>
      <c r="D188">
        <v>322</v>
      </c>
      <c r="E188">
        <v>12.5</v>
      </c>
      <c r="F188">
        <v>21.4</v>
      </c>
      <c r="G188">
        <v>66.099999999999994</v>
      </c>
      <c r="H188">
        <v>39939</v>
      </c>
      <c r="I188">
        <v>35354</v>
      </c>
      <c r="J188" s="18">
        <v>0.22</v>
      </c>
      <c r="K188">
        <v>7.57</v>
      </c>
      <c r="L188">
        <v>1247.8900000000001</v>
      </c>
    </row>
    <row r="189" spans="1:12" x14ac:dyDescent="0.25">
      <c r="A189">
        <v>34188</v>
      </c>
      <c r="B189" t="s">
        <v>743</v>
      </c>
      <c r="C189">
        <v>122</v>
      </c>
      <c r="D189">
        <v>78</v>
      </c>
      <c r="E189">
        <v>1.7</v>
      </c>
      <c r="F189">
        <v>34.299999999999997</v>
      </c>
      <c r="G189">
        <v>64.099999999999994</v>
      </c>
      <c r="H189">
        <v>29927</v>
      </c>
      <c r="I189">
        <v>11517</v>
      </c>
      <c r="J189" s="18">
        <v>0.31</v>
      </c>
      <c r="K189">
        <v>46.2</v>
      </c>
      <c r="L189">
        <v>553.47</v>
      </c>
    </row>
    <row r="190" spans="1:12" x14ac:dyDescent="0.25">
      <c r="A190">
        <v>34189</v>
      </c>
      <c r="B190" t="s">
        <v>745</v>
      </c>
      <c r="C190">
        <v>1088</v>
      </c>
      <c r="D190">
        <v>805</v>
      </c>
      <c r="E190">
        <v>15.2</v>
      </c>
      <c r="F190">
        <v>10.8</v>
      </c>
      <c r="G190">
        <v>74</v>
      </c>
      <c r="H190">
        <v>18180</v>
      </c>
      <c r="I190">
        <v>933</v>
      </c>
      <c r="J190" s="18">
        <v>0.09</v>
      </c>
      <c r="K190">
        <v>267.95</v>
      </c>
      <c r="L190">
        <v>175.26</v>
      </c>
    </row>
    <row r="191" spans="1:12" x14ac:dyDescent="0.25">
      <c r="A191">
        <v>34190</v>
      </c>
      <c r="B191" t="s">
        <v>747</v>
      </c>
      <c r="C191">
        <v>226</v>
      </c>
      <c r="D191">
        <v>126</v>
      </c>
      <c r="E191">
        <v>3.1</v>
      </c>
      <c r="F191">
        <v>41.2</v>
      </c>
      <c r="G191">
        <v>55.8</v>
      </c>
      <c r="H191">
        <v>21027</v>
      </c>
      <c r="I191">
        <v>21027</v>
      </c>
      <c r="J191" s="18">
        <v>0.23</v>
      </c>
      <c r="K191">
        <v>-8.08</v>
      </c>
      <c r="L191">
        <v>-424.4</v>
      </c>
    </row>
    <row r="192" spans="1:12" x14ac:dyDescent="0.25">
      <c r="A192">
        <v>34191</v>
      </c>
      <c r="B192" t="s">
        <v>749</v>
      </c>
      <c r="C192">
        <v>324</v>
      </c>
      <c r="D192">
        <v>260</v>
      </c>
      <c r="E192">
        <v>13.1</v>
      </c>
      <c r="F192">
        <v>6.7</v>
      </c>
      <c r="G192">
        <v>80.099999999999994</v>
      </c>
      <c r="H192">
        <v>34372</v>
      </c>
      <c r="I192">
        <v>34372</v>
      </c>
      <c r="J192" s="18">
        <v>0.57999999999999996</v>
      </c>
      <c r="K192">
        <v>23.85</v>
      </c>
      <c r="L192">
        <v>125.81</v>
      </c>
    </row>
    <row r="193" spans="1:12" x14ac:dyDescent="0.25">
      <c r="A193">
        <v>34192</v>
      </c>
      <c r="B193" t="s">
        <v>751</v>
      </c>
      <c r="C193">
        <v>8781</v>
      </c>
      <c r="D193">
        <v>3368</v>
      </c>
      <c r="E193">
        <v>1.6</v>
      </c>
      <c r="F193">
        <v>60</v>
      </c>
      <c r="G193">
        <v>38.4</v>
      </c>
      <c r="H193">
        <v>24569</v>
      </c>
      <c r="I193">
        <v>23880</v>
      </c>
      <c r="J193" s="18">
        <v>0.27</v>
      </c>
      <c r="K193">
        <v>128.02000000000001</v>
      </c>
      <c r="L193">
        <v>-75.69</v>
      </c>
    </row>
    <row r="194" spans="1:12" x14ac:dyDescent="0.25">
      <c r="A194">
        <v>34193</v>
      </c>
      <c r="B194" t="s">
        <v>755</v>
      </c>
      <c r="C194">
        <v>234</v>
      </c>
      <c r="D194">
        <v>96</v>
      </c>
      <c r="E194">
        <v>10.199999999999999</v>
      </c>
      <c r="F194">
        <v>49</v>
      </c>
      <c r="G194">
        <v>40.799999999999997</v>
      </c>
      <c r="H194">
        <v>20354</v>
      </c>
      <c r="I194">
        <v>16374</v>
      </c>
      <c r="J194" s="18">
        <v>0.05</v>
      </c>
      <c r="K194">
        <v>11.79</v>
      </c>
      <c r="L194">
        <v>-4996</v>
      </c>
    </row>
    <row r="195" spans="1:12" x14ac:dyDescent="0.25">
      <c r="A195">
        <v>34194</v>
      </c>
      <c r="B195" t="s">
        <v>757</v>
      </c>
      <c r="C195">
        <v>1985</v>
      </c>
      <c r="D195">
        <v>1730</v>
      </c>
      <c r="E195">
        <v>7.7</v>
      </c>
      <c r="F195">
        <v>5.2</v>
      </c>
      <c r="G195">
        <v>87.1</v>
      </c>
      <c r="H195">
        <v>119321</v>
      </c>
      <c r="I195">
        <v>85252</v>
      </c>
      <c r="J195" s="18">
        <v>1.05</v>
      </c>
      <c r="K195">
        <v>31.23</v>
      </c>
      <c r="L195">
        <v>298.66000000000003</v>
      </c>
    </row>
    <row r="196" spans="1:12" x14ac:dyDescent="0.25">
      <c r="A196">
        <v>34195</v>
      </c>
      <c r="B196" t="s">
        <v>759</v>
      </c>
      <c r="C196">
        <v>83</v>
      </c>
      <c r="D196">
        <v>32</v>
      </c>
      <c r="E196">
        <v>4.8</v>
      </c>
      <c r="F196">
        <v>56.6</v>
      </c>
      <c r="G196">
        <v>38.6</v>
      </c>
      <c r="H196">
        <v>8300</v>
      </c>
      <c r="I196">
        <v>8300</v>
      </c>
      <c r="J196" s="18">
        <v>0.06</v>
      </c>
      <c r="K196">
        <v>7.23</v>
      </c>
      <c r="L196">
        <v>1185.71</v>
      </c>
    </row>
    <row r="197" spans="1:12" x14ac:dyDescent="0.25">
      <c r="A197">
        <v>34196</v>
      </c>
      <c r="B197" t="s">
        <v>761</v>
      </c>
      <c r="C197">
        <v>164</v>
      </c>
      <c r="D197">
        <v>81</v>
      </c>
      <c r="E197">
        <v>3</v>
      </c>
      <c r="F197">
        <v>47.5</v>
      </c>
      <c r="G197">
        <v>49.6</v>
      </c>
      <c r="H197">
        <v>3770</v>
      </c>
      <c r="I197">
        <v>3770</v>
      </c>
      <c r="J197" s="18">
        <v>0.01</v>
      </c>
      <c r="K197">
        <v>0</v>
      </c>
      <c r="L197">
        <v>0</v>
      </c>
    </row>
    <row r="198" spans="1:12" x14ac:dyDescent="0.25">
      <c r="A198">
        <v>34197</v>
      </c>
      <c r="B198" t="s">
        <v>763</v>
      </c>
      <c r="C198">
        <v>606</v>
      </c>
      <c r="D198">
        <v>459</v>
      </c>
      <c r="E198">
        <v>9.1</v>
      </c>
      <c r="F198">
        <v>15.1</v>
      </c>
      <c r="G198">
        <v>75.8</v>
      </c>
      <c r="H198">
        <v>82825</v>
      </c>
      <c r="I198">
        <v>79604</v>
      </c>
      <c r="J198" s="18">
        <v>0.75</v>
      </c>
      <c r="K198">
        <v>10.97</v>
      </c>
      <c r="L198">
        <v>724.8</v>
      </c>
    </row>
    <row r="199" spans="1:12" x14ac:dyDescent="0.25">
      <c r="A199">
        <v>34198</v>
      </c>
      <c r="B199" t="s">
        <v>766</v>
      </c>
      <c r="C199">
        <v>4629</v>
      </c>
      <c r="D199">
        <v>4131</v>
      </c>
      <c r="E199">
        <v>6.1</v>
      </c>
      <c r="F199">
        <v>4.7</v>
      </c>
      <c r="G199">
        <v>89.3</v>
      </c>
      <c r="H199">
        <v>102813</v>
      </c>
      <c r="I199">
        <v>49674</v>
      </c>
      <c r="J199" s="18">
        <v>1.19</v>
      </c>
      <c r="K199">
        <v>211.72</v>
      </c>
      <c r="L199">
        <v>255.2</v>
      </c>
    </row>
    <row r="200" spans="1:12" x14ac:dyDescent="0.25">
      <c r="A200">
        <v>34199</v>
      </c>
      <c r="B200" t="s">
        <v>204</v>
      </c>
      <c r="C200">
        <v>5339</v>
      </c>
      <c r="D200">
        <v>4112</v>
      </c>
      <c r="E200">
        <v>12.7</v>
      </c>
      <c r="F200">
        <v>10.199999999999999</v>
      </c>
      <c r="G200">
        <v>77</v>
      </c>
      <c r="H200">
        <v>99697</v>
      </c>
      <c r="I200">
        <v>83198</v>
      </c>
      <c r="J200" s="18">
        <v>0.33</v>
      </c>
      <c r="K200">
        <v>66.37</v>
      </c>
      <c r="L200">
        <v>-808.92</v>
      </c>
    </row>
    <row r="201" spans="1:12" x14ac:dyDescent="0.25">
      <c r="A201">
        <v>34200</v>
      </c>
      <c r="B201" t="s">
        <v>775</v>
      </c>
      <c r="C201">
        <v>184</v>
      </c>
      <c r="D201">
        <v>109</v>
      </c>
      <c r="E201">
        <v>8.5</v>
      </c>
      <c r="F201">
        <v>32</v>
      </c>
      <c r="G201">
        <v>59.5</v>
      </c>
      <c r="H201">
        <v>15168</v>
      </c>
      <c r="I201">
        <v>15168</v>
      </c>
      <c r="J201" s="18">
        <v>0.06</v>
      </c>
      <c r="K201">
        <v>-1.65</v>
      </c>
      <c r="L201">
        <v>-1726.71</v>
      </c>
    </row>
    <row r="202" spans="1:12" x14ac:dyDescent="0.25">
      <c r="A202">
        <v>34201</v>
      </c>
      <c r="B202" t="s">
        <v>777</v>
      </c>
      <c r="C202">
        <v>243</v>
      </c>
      <c r="D202">
        <v>155</v>
      </c>
      <c r="E202">
        <v>9.9</v>
      </c>
      <c r="F202">
        <v>26.3</v>
      </c>
      <c r="G202">
        <v>63.8</v>
      </c>
      <c r="H202">
        <v>19595</v>
      </c>
      <c r="I202">
        <v>19585</v>
      </c>
      <c r="J202" s="18">
        <v>0.17</v>
      </c>
      <c r="K202">
        <v>12.62</v>
      </c>
      <c r="L202">
        <v>10311</v>
      </c>
    </row>
    <row r="203" spans="1:12" x14ac:dyDescent="0.25">
      <c r="A203">
        <v>34202</v>
      </c>
      <c r="B203" t="s">
        <v>779</v>
      </c>
      <c r="C203">
        <v>3161</v>
      </c>
      <c r="D203">
        <v>2861</v>
      </c>
      <c r="E203">
        <v>7.2</v>
      </c>
      <c r="F203">
        <v>2.2999999999999998</v>
      </c>
      <c r="G203">
        <v>90.5</v>
      </c>
      <c r="H203">
        <v>365520</v>
      </c>
      <c r="I203">
        <v>298609</v>
      </c>
      <c r="J203" s="18">
        <v>1.78</v>
      </c>
      <c r="K203">
        <v>9.7200000000000006</v>
      </c>
      <c r="L203">
        <v>393.41</v>
      </c>
    </row>
    <row r="204" spans="1:12" x14ac:dyDescent="0.25">
      <c r="A204">
        <v>34203</v>
      </c>
      <c r="B204" t="s">
        <v>783</v>
      </c>
      <c r="C204">
        <v>965</v>
      </c>
      <c r="D204">
        <v>755</v>
      </c>
      <c r="E204">
        <v>7.4</v>
      </c>
      <c r="F204">
        <v>14.3</v>
      </c>
      <c r="G204">
        <v>78.2</v>
      </c>
      <c r="H204">
        <v>140511</v>
      </c>
      <c r="I204">
        <v>122964</v>
      </c>
      <c r="J204" s="18">
        <v>1.56</v>
      </c>
      <c r="K204">
        <v>15.63</v>
      </c>
      <c r="L204">
        <v>296.87</v>
      </c>
    </row>
    <row r="205" spans="1:12" x14ac:dyDescent="0.25">
      <c r="A205">
        <v>34204</v>
      </c>
      <c r="B205" t="s">
        <v>787</v>
      </c>
      <c r="C205">
        <v>630</v>
      </c>
      <c r="D205">
        <v>522</v>
      </c>
      <c r="E205">
        <v>9.6</v>
      </c>
      <c r="F205">
        <v>7.6</v>
      </c>
      <c r="G205">
        <v>82.9</v>
      </c>
      <c r="H205">
        <v>160163</v>
      </c>
      <c r="I205">
        <v>159207</v>
      </c>
      <c r="J205" s="18">
        <v>2.69</v>
      </c>
      <c r="K205">
        <v>27.14</v>
      </c>
      <c r="L205">
        <v>149.88</v>
      </c>
    </row>
    <row r="206" spans="1:12" x14ac:dyDescent="0.25">
      <c r="A206">
        <v>34205</v>
      </c>
      <c r="B206" t="s">
        <v>790</v>
      </c>
      <c r="C206">
        <v>206</v>
      </c>
      <c r="D206">
        <v>130</v>
      </c>
      <c r="E206">
        <v>4.5</v>
      </c>
      <c r="F206">
        <v>32.5</v>
      </c>
      <c r="G206">
        <v>63</v>
      </c>
      <c r="H206">
        <v>35562</v>
      </c>
      <c r="I206">
        <v>30735</v>
      </c>
      <c r="J206" s="18">
        <v>0.2</v>
      </c>
      <c r="K206">
        <v>-4.82</v>
      </c>
      <c r="L206">
        <v>-1016.88</v>
      </c>
    </row>
    <row r="207" spans="1:12" x14ac:dyDescent="0.25">
      <c r="A207">
        <v>34206</v>
      </c>
      <c r="B207" t="s">
        <v>792</v>
      </c>
      <c r="C207">
        <v>350</v>
      </c>
      <c r="D207">
        <v>256</v>
      </c>
      <c r="E207">
        <v>3</v>
      </c>
      <c r="F207">
        <v>23.9</v>
      </c>
      <c r="G207">
        <v>73.099999999999994</v>
      </c>
      <c r="H207">
        <v>7914</v>
      </c>
      <c r="I207">
        <v>7914</v>
      </c>
      <c r="J207" s="18">
        <v>0.13</v>
      </c>
      <c r="K207">
        <v>-6.47</v>
      </c>
      <c r="L207">
        <v>-927</v>
      </c>
    </row>
    <row r="208" spans="1:12" x14ac:dyDescent="0.25">
      <c r="A208">
        <v>34207</v>
      </c>
      <c r="B208" t="s">
        <v>794</v>
      </c>
      <c r="C208">
        <v>1448</v>
      </c>
      <c r="D208">
        <v>1060</v>
      </c>
      <c r="E208">
        <v>10.6</v>
      </c>
      <c r="F208">
        <v>16.3</v>
      </c>
      <c r="G208">
        <v>73.2</v>
      </c>
      <c r="H208">
        <v>164690</v>
      </c>
      <c r="I208">
        <v>148632</v>
      </c>
      <c r="J208" s="18">
        <v>1.51</v>
      </c>
      <c r="K208">
        <v>12.84</v>
      </c>
      <c r="L208">
        <v>853.43</v>
      </c>
    </row>
    <row r="209" spans="1:12" x14ac:dyDescent="0.25">
      <c r="A209">
        <v>34208</v>
      </c>
      <c r="B209" t="s">
        <v>796</v>
      </c>
      <c r="C209">
        <v>176</v>
      </c>
      <c r="D209">
        <v>146</v>
      </c>
      <c r="E209">
        <v>8.5</v>
      </c>
      <c r="F209">
        <v>8.5</v>
      </c>
      <c r="G209">
        <v>83</v>
      </c>
      <c r="H209">
        <v>21613</v>
      </c>
      <c r="I209">
        <v>13584</v>
      </c>
      <c r="J209" s="18">
        <v>0.37</v>
      </c>
      <c r="K209">
        <v>5.73</v>
      </c>
      <c r="L209">
        <v>-13714</v>
      </c>
    </row>
    <row r="210" spans="1:12" x14ac:dyDescent="0.25">
      <c r="A210">
        <v>34209</v>
      </c>
      <c r="B210" t="s">
        <v>798</v>
      </c>
      <c r="C210">
        <v>4323</v>
      </c>
      <c r="D210">
        <v>1462</v>
      </c>
      <c r="E210">
        <v>3.2</v>
      </c>
      <c r="F210">
        <v>63</v>
      </c>
      <c r="G210">
        <v>33.799999999999997</v>
      </c>
      <c r="H210">
        <v>97176</v>
      </c>
      <c r="I210">
        <v>39235</v>
      </c>
      <c r="J210" s="18">
        <v>0.49</v>
      </c>
      <c r="K210">
        <v>8.7100000000000009</v>
      </c>
      <c r="L210">
        <v>-219.24</v>
      </c>
    </row>
    <row r="211" spans="1:12" x14ac:dyDescent="0.25">
      <c r="A211">
        <v>34210</v>
      </c>
      <c r="B211" t="s">
        <v>800</v>
      </c>
      <c r="C211">
        <v>1070</v>
      </c>
      <c r="D211">
        <v>902</v>
      </c>
      <c r="E211">
        <v>10.1</v>
      </c>
      <c r="F211">
        <v>5.6</v>
      </c>
      <c r="G211">
        <v>84.3</v>
      </c>
      <c r="H211">
        <v>112781</v>
      </c>
      <c r="I211">
        <v>81320</v>
      </c>
      <c r="J211" s="18">
        <v>0.81</v>
      </c>
      <c r="K211">
        <v>29.52</v>
      </c>
      <c r="L211">
        <v>224.26</v>
      </c>
    </row>
    <row r="212" spans="1:12" x14ac:dyDescent="0.25">
      <c r="A212">
        <v>34211</v>
      </c>
      <c r="B212" t="s">
        <v>803</v>
      </c>
      <c r="C212">
        <v>751</v>
      </c>
      <c r="D212">
        <v>518</v>
      </c>
      <c r="E212">
        <v>20.9</v>
      </c>
      <c r="F212">
        <v>10.1</v>
      </c>
      <c r="G212">
        <v>69</v>
      </c>
      <c r="H212">
        <v>26256</v>
      </c>
      <c r="I212">
        <v>25456</v>
      </c>
      <c r="J212" s="18">
        <v>0.56000000000000005</v>
      </c>
      <c r="K212">
        <v>1.61</v>
      </c>
      <c r="L212">
        <v>389.62</v>
      </c>
    </row>
    <row r="213" spans="1:12" x14ac:dyDescent="0.25">
      <c r="A213">
        <v>34212</v>
      </c>
      <c r="B213" t="s">
        <v>805</v>
      </c>
      <c r="C213">
        <v>108</v>
      </c>
      <c r="D213">
        <v>78</v>
      </c>
      <c r="E213">
        <v>6.2</v>
      </c>
      <c r="F213">
        <v>22</v>
      </c>
      <c r="G213">
        <v>71.900000000000006</v>
      </c>
      <c r="H213">
        <v>9683</v>
      </c>
      <c r="I213">
        <v>9683</v>
      </c>
      <c r="J213" s="18">
        <v>0.34</v>
      </c>
      <c r="K213">
        <v>220</v>
      </c>
      <c r="L213">
        <v>35.71</v>
      </c>
    </row>
    <row r="214" spans="1:12" x14ac:dyDescent="0.25">
      <c r="A214">
        <v>34213</v>
      </c>
      <c r="B214" t="s">
        <v>807</v>
      </c>
      <c r="C214">
        <v>2860</v>
      </c>
      <c r="D214">
        <v>2490</v>
      </c>
      <c r="E214">
        <v>9.3000000000000007</v>
      </c>
      <c r="F214">
        <v>3.6</v>
      </c>
      <c r="G214">
        <v>87</v>
      </c>
      <c r="H214">
        <v>133972</v>
      </c>
      <c r="I214">
        <v>99605</v>
      </c>
      <c r="J214" s="18">
        <v>0.45</v>
      </c>
      <c r="K214">
        <v>34.39</v>
      </c>
      <c r="L214">
        <v>508.65</v>
      </c>
    </row>
    <row r="215" spans="1:12" x14ac:dyDescent="0.25">
      <c r="A215">
        <v>34214</v>
      </c>
      <c r="B215" t="s">
        <v>812</v>
      </c>
      <c r="C215">
        <v>687</v>
      </c>
      <c r="D215">
        <v>515</v>
      </c>
      <c r="E215">
        <v>12.4</v>
      </c>
      <c r="F215">
        <v>12.5</v>
      </c>
      <c r="G215">
        <v>75.099999999999994</v>
      </c>
      <c r="H215">
        <v>111416</v>
      </c>
      <c r="I215">
        <v>84870</v>
      </c>
      <c r="J215" s="18">
        <v>1.1000000000000001</v>
      </c>
      <c r="K215">
        <v>9.44</v>
      </c>
      <c r="L215">
        <v>460.22</v>
      </c>
    </row>
    <row r="216" spans="1:12" x14ac:dyDescent="0.25">
      <c r="A216">
        <v>34215</v>
      </c>
      <c r="B216" t="s">
        <v>814</v>
      </c>
      <c r="C216">
        <v>438</v>
      </c>
      <c r="D216">
        <v>382</v>
      </c>
      <c r="E216">
        <v>5.0999999999999996</v>
      </c>
      <c r="F216">
        <v>7.8</v>
      </c>
      <c r="G216">
        <v>87.1</v>
      </c>
      <c r="H216">
        <v>24581</v>
      </c>
      <c r="I216">
        <v>23993</v>
      </c>
      <c r="J216" s="18">
        <v>0.83</v>
      </c>
      <c r="K216">
        <v>36.76</v>
      </c>
      <c r="L216">
        <v>155.49</v>
      </c>
    </row>
    <row r="217" spans="1:12" x14ac:dyDescent="0.25">
      <c r="A217">
        <v>34216</v>
      </c>
      <c r="B217" t="s">
        <v>816</v>
      </c>
      <c r="C217">
        <v>171</v>
      </c>
      <c r="D217">
        <v>136</v>
      </c>
      <c r="E217">
        <v>7.7</v>
      </c>
      <c r="F217">
        <v>13.1</v>
      </c>
      <c r="G217">
        <v>79.2</v>
      </c>
      <c r="H217">
        <v>29148</v>
      </c>
      <c r="I217">
        <v>29148</v>
      </c>
      <c r="J217" s="18">
        <v>0.79</v>
      </c>
      <c r="K217">
        <v>1.34</v>
      </c>
      <c r="L217">
        <v>603.54</v>
      </c>
    </row>
    <row r="218" spans="1:12" x14ac:dyDescent="0.25">
      <c r="A218">
        <v>34217</v>
      </c>
      <c r="B218" t="s">
        <v>818</v>
      </c>
      <c r="C218">
        <v>2501</v>
      </c>
      <c r="D218">
        <v>2346</v>
      </c>
      <c r="E218">
        <v>4.4000000000000004</v>
      </c>
      <c r="F218">
        <v>1.8</v>
      </c>
      <c r="G218">
        <v>93.8</v>
      </c>
      <c r="H218">
        <v>271264</v>
      </c>
      <c r="I218">
        <v>206376</v>
      </c>
      <c r="J218" s="18">
        <v>3.07</v>
      </c>
      <c r="K218">
        <v>39.9</v>
      </c>
      <c r="L218">
        <v>201.15</v>
      </c>
    </row>
    <row r="219" spans="1:12" x14ac:dyDescent="0.25">
      <c r="A219">
        <v>34218</v>
      </c>
      <c r="B219" t="s">
        <v>822</v>
      </c>
      <c r="C219">
        <v>236</v>
      </c>
      <c r="D219">
        <v>143</v>
      </c>
      <c r="E219">
        <v>11.1</v>
      </c>
      <c r="F219">
        <v>28.2</v>
      </c>
      <c r="G219">
        <v>60.6</v>
      </c>
      <c r="H219">
        <v>28365</v>
      </c>
      <c r="I219">
        <v>28125</v>
      </c>
      <c r="J219" s="18">
        <v>0.14000000000000001</v>
      </c>
      <c r="K219">
        <v>11.24</v>
      </c>
      <c r="L219">
        <v>954.76</v>
      </c>
    </row>
    <row r="220" spans="1:12" x14ac:dyDescent="0.25">
      <c r="A220">
        <v>34219</v>
      </c>
      <c r="B220" t="s">
        <v>824</v>
      </c>
      <c r="C220">
        <v>430</v>
      </c>
      <c r="D220">
        <v>274</v>
      </c>
      <c r="E220">
        <v>8</v>
      </c>
      <c r="F220">
        <v>28.2</v>
      </c>
      <c r="G220">
        <v>63.8</v>
      </c>
      <c r="H220">
        <v>37648</v>
      </c>
      <c r="I220">
        <v>37063</v>
      </c>
      <c r="J220" s="18">
        <v>0.23</v>
      </c>
      <c r="K220">
        <v>-0.95</v>
      </c>
      <c r="L220">
        <v>-539.54</v>
      </c>
    </row>
    <row r="221" spans="1:12" x14ac:dyDescent="0.25">
      <c r="A221">
        <v>34220</v>
      </c>
      <c r="B221" t="s">
        <v>826</v>
      </c>
      <c r="C221">
        <v>163</v>
      </c>
      <c r="D221">
        <v>113</v>
      </c>
      <c r="E221">
        <v>5.5</v>
      </c>
      <c r="F221">
        <v>25.3</v>
      </c>
      <c r="G221">
        <v>69.2</v>
      </c>
      <c r="H221">
        <v>38772</v>
      </c>
      <c r="I221">
        <v>38036</v>
      </c>
      <c r="J221" s="18">
        <v>0.24</v>
      </c>
      <c r="K221">
        <v>-1.1499999999999999</v>
      </c>
      <c r="L221">
        <v>1933.56</v>
      </c>
    </row>
    <row r="222" spans="1:12" x14ac:dyDescent="0.25">
      <c r="A222">
        <v>34221</v>
      </c>
      <c r="B222" t="s">
        <v>828</v>
      </c>
      <c r="C222">
        <v>325</v>
      </c>
      <c r="D222">
        <v>225</v>
      </c>
      <c r="E222">
        <v>15.4</v>
      </c>
      <c r="F222">
        <v>15.4</v>
      </c>
      <c r="G222">
        <v>69.099999999999994</v>
      </c>
      <c r="H222">
        <v>32194</v>
      </c>
      <c r="I222">
        <v>29844</v>
      </c>
      <c r="J222" s="18">
        <v>0.1</v>
      </c>
      <c r="K222">
        <v>3.35</v>
      </c>
      <c r="L222">
        <v>594.54999999999995</v>
      </c>
    </row>
    <row r="223" spans="1:12" x14ac:dyDescent="0.25">
      <c r="A223">
        <v>34222</v>
      </c>
      <c r="B223" t="s">
        <v>830</v>
      </c>
      <c r="C223">
        <v>229</v>
      </c>
      <c r="D223">
        <v>205</v>
      </c>
      <c r="E223">
        <v>2.9</v>
      </c>
      <c r="F223">
        <v>7.5</v>
      </c>
      <c r="G223">
        <v>89.6</v>
      </c>
      <c r="H223">
        <v>86558</v>
      </c>
      <c r="I223">
        <v>86558</v>
      </c>
      <c r="J223" s="18">
        <v>3.2</v>
      </c>
      <c r="K223">
        <v>11.75</v>
      </c>
      <c r="L223">
        <v>281.86</v>
      </c>
    </row>
    <row r="224" spans="1:12" x14ac:dyDescent="0.25">
      <c r="A224">
        <v>34223</v>
      </c>
      <c r="B224" t="s">
        <v>832</v>
      </c>
      <c r="C224">
        <v>587</v>
      </c>
      <c r="D224">
        <v>497</v>
      </c>
      <c r="E224">
        <v>1.5</v>
      </c>
      <c r="F224">
        <v>13.9</v>
      </c>
      <c r="G224">
        <v>84.6</v>
      </c>
      <c r="H224">
        <v>140660</v>
      </c>
      <c r="I224">
        <v>101015</v>
      </c>
      <c r="J224" s="18">
        <v>2.16</v>
      </c>
      <c r="K224">
        <v>4.01</v>
      </c>
      <c r="L224">
        <v>2676.55</v>
      </c>
    </row>
    <row r="225" spans="1:12" x14ac:dyDescent="0.25">
      <c r="A225">
        <v>34224</v>
      </c>
      <c r="B225" t="s">
        <v>834</v>
      </c>
      <c r="C225">
        <v>770</v>
      </c>
      <c r="D225">
        <v>577</v>
      </c>
      <c r="E225">
        <v>10.4</v>
      </c>
      <c r="F225">
        <v>14.7</v>
      </c>
      <c r="G225">
        <v>74.900000000000006</v>
      </c>
      <c r="H225">
        <v>55148</v>
      </c>
      <c r="I225">
        <v>49377</v>
      </c>
      <c r="J225" s="18">
        <v>0.42</v>
      </c>
      <c r="K225">
        <v>21.73</v>
      </c>
      <c r="L225">
        <v>278.66000000000003</v>
      </c>
    </row>
    <row r="226" spans="1:12" x14ac:dyDescent="0.25">
      <c r="A226">
        <v>34225</v>
      </c>
      <c r="B226" t="s">
        <v>836</v>
      </c>
      <c r="C226">
        <v>1716</v>
      </c>
      <c r="D226">
        <v>1356</v>
      </c>
      <c r="E226">
        <v>12</v>
      </c>
      <c r="F226">
        <v>8.9</v>
      </c>
      <c r="G226">
        <v>79.099999999999994</v>
      </c>
      <c r="H226">
        <v>334234</v>
      </c>
      <c r="I226">
        <v>184312</v>
      </c>
      <c r="J226" s="18">
        <v>1.19</v>
      </c>
      <c r="K226">
        <v>5.91</v>
      </c>
      <c r="L226">
        <v>5393.44</v>
      </c>
    </row>
    <row r="227" spans="1:12" x14ac:dyDescent="0.25">
      <c r="A227">
        <v>34226</v>
      </c>
      <c r="B227" t="s">
        <v>838</v>
      </c>
      <c r="C227">
        <v>1117</v>
      </c>
      <c r="D227">
        <v>788</v>
      </c>
      <c r="E227">
        <v>6.2</v>
      </c>
      <c r="F227">
        <v>23.3</v>
      </c>
      <c r="G227">
        <v>70.599999999999994</v>
      </c>
      <c r="H227">
        <v>84819</v>
      </c>
      <c r="I227">
        <v>36567</v>
      </c>
      <c r="J227" s="18">
        <v>0.28000000000000003</v>
      </c>
      <c r="K227">
        <v>97.93</v>
      </c>
      <c r="L227">
        <v>296.3</v>
      </c>
    </row>
    <row r="228" spans="1:12" x14ac:dyDescent="0.25">
      <c r="A228">
        <v>34227</v>
      </c>
      <c r="B228" t="s">
        <v>841</v>
      </c>
      <c r="C228">
        <v>825</v>
      </c>
      <c r="D228">
        <v>762</v>
      </c>
      <c r="E228">
        <v>3.7</v>
      </c>
      <c r="F228">
        <v>4</v>
      </c>
      <c r="G228">
        <v>92.3</v>
      </c>
      <c r="H228">
        <v>209704</v>
      </c>
      <c r="I228">
        <v>195359</v>
      </c>
      <c r="J228" s="18">
        <v>3.34</v>
      </c>
      <c r="K228">
        <v>8.83</v>
      </c>
      <c r="L228">
        <v>506.68</v>
      </c>
    </row>
    <row r="229" spans="1:12" x14ac:dyDescent="0.25">
      <c r="A229">
        <v>34228</v>
      </c>
      <c r="B229" t="s">
        <v>844</v>
      </c>
      <c r="C229">
        <v>100</v>
      </c>
      <c r="D229">
        <v>38</v>
      </c>
      <c r="E229">
        <v>8.4</v>
      </c>
      <c r="F229">
        <v>53.7</v>
      </c>
      <c r="G229">
        <v>37.9</v>
      </c>
      <c r="H229">
        <v>1197</v>
      </c>
      <c r="I229">
        <v>1197</v>
      </c>
      <c r="J229" s="18">
        <v>0.01</v>
      </c>
      <c r="K229">
        <v>0</v>
      </c>
      <c r="L229">
        <v>0</v>
      </c>
    </row>
    <row r="230" spans="1:12" x14ac:dyDescent="0.25">
      <c r="A230">
        <v>34229</v>
      </c>
      <c r="B230" t="s">
        <v>846</v>
      </c>
      <c r="C230">
        <v>676</v>
      </c>
      <c r="D230">
        <v>374</v>
      </c>
      <c r="E230">
        <v>19.5</v>
      </c>
      <c r="F230">
        <v>25.2</v>
      </c>
      <c r="G230">
        <v>55.3</v>
      </c>
      <c r="H230">
        <v>33799</v>
      </c>
      <c r="I230">
        <v>30839</v>
      </c>
      <c r="J230" s="18">
        <v>0.06</v>
      </c>
      <c r="K230">
        <v>-4.5999999999999996</v>
      </c>
      <c r="L230">
        <v>11979</v>
      </c>
    </row>
    <row r="231" spans="1:12" x14ac:dyDescent="0.25">
      <c r="A231">
        <v>34230</v>
      </c>
      <c r="B231" t="s">
        <v>848</v>
      </c>
      <c r="C231">
        <v>109</v>
      </c>
      <c r="D231">
        <v>68</v>
      </c>
      <c r="E231">
        <v>10.1</v>
      </c>
      <c r="F231">
        <v>27.5</v>
      </c>
      <c r="G231">
        <v>62.4</v>
      </c>
      <c r="H231">
        <v>12233</v>
      </c>
      <c r="I231">
        <v>9837</v>
      </c>
      <c r="J231" s="18">
        <v>0.05</v>
      </c>
      <c r="K231">
        <v>-16.86</v>
      </c>
      <c r="L231">
        <v>296.5</v>
      </c>
    </row>
    <row r="232" spans="1:12" x14ac:dyDescent="0.25">
      <c r="A232">
        <v>34231</v>
      </c>
      <c r="B232" t="s">
        <v>850</v>
      </c>
      <c r="C232">
        <v>23</v>
      </c>
      <c r="D232">
        <v>11</v>
      </c>
      <c r="E232">
        <v>17.399999999999999</v>
      </c>
      <c r="F232">
        <v>34.799999999999997</v>
      </c>
      <c r="G232">
        <v>47.8</v>
      </c>
      <c r="H232">
        <v>6710</v>
      </c>
      <c r="I232">
        <v>6710</v>
      </c>
      <c r="J232" s="18">
        <v>0.19</v>
      </c>
      <c r="K232">
        <v>16.670000000000002</v>
      </c>
      <c r="L232">
        <v>-4800</v>
      </c>
    </row>
    <row r="233" spans="1:12" x14ac:dyDescent="0.25">
      <c r="A233">
        <v>34232</v>
      </c>
      <c r="B233" t="s">
        <v>852</v>
      </c>
      <c r="C233">
        <v>685</v>
      </c>
      <c r="D233">
        <v>323</v>
      </c>
      <c r="E233">
        <v>1.3</v>
      </c>
      <c r="F233">
        <v>51.5</v>
      </c>
      <c r="G233">
        <v>47.2</v>
      </c>
      <c r="H233">
        <v>40729</v>
      </c>
      <c r="I233">
        <v>37358</v>
      </c>
      <c r="J233" s="18">
        <v>0.1</v>
      </c>
      <c r="K233">
        <v>9.92</v>
      </c>
      <c r="L233">
        <v>973.18</v>
      </c>
    </row>
    <row r="234" spans="1:12" x14ac:dyDescent="0.25">
      <c r="A234">
        <v>34233</v>
      </c>
      <c r="B234" t="s">
        <v>854</v>
      </c>
      <c r="C234">
        <v>119</v>
      </c>
      <c r="D234">
        <v>70</v>
      </c>
      <c r="E234">
        <v>0.9</v>
      </c>
      <c r="F234">
        <v>40</v>
      </c>
      <c r="G234">
        <v>59.1</v>
      </c>
      <c r="H234">
        <v>336962</v>
      </c>
      <c r="I234">
        <v>6574</v>
      </c>
      <c r="J234" s="18">
        <v>1.47</v>
      </c>
      <c r="K234">
        <v>0</v>
      </c>
      <c r="L234">
        <v>-933.11</v>
      </c>
    </row>
    <row r="235" spans="1:12" x14ac:dyDescent="0.25">
      <c r="A235">
        <v>34234</v>
      </c>
      <c r="B235" t="s">
        <v>856</v>
      </c>
      <c r="C235">
        <v>82</v>
      </c>
      <c r="D235">
        <v>50</v>
      </c>
      <c r="E235">
        <v>14.6</v>
      </c>
      <c r="F235">
        <v>24.4</v>
      </c>
      <c r="G235">
        <v>61</v>
      </c>
      <c r="H235">
        <v>4515</v>
      </c>
      <c r="I235">
        <v>4515</v>
      </c>
      <c r="J235" s="18">
        <v>0.05</v>
      </c>
      <c r="K235">
        <v>26.41</v>
      </c>
      <c r="L235">
        <v>-520.63</v>
      </c>
    </row>
    <row r="236" spans="1:12" x14ac:dyDescent="0.25">
      <c r="A236">
        <v>34235</v>
      </c>
      <c r="B236" t="s">
        <v>858</v>
      </c>
      <c r="C236">
        <v>318</v>
      </c>
      <c r="D236">
        <v>154</v>
      </c>
      <c r="E236">
        <v>8.5</v>
      </c>
      <c r="F236">
        <v>43.1</v>
      </c>
      <c r="G236">
        <v>48.4</v>
      </c>
      <c r="H236">
        <v>7530</v>
      </c>
      <c r="I236">
        <v>7530</v>
      </c>
      <c r="J236" s="18">
        <v>0.01</v>
      </c>
      <c r="K236">
        <v>0</v>
      </c>
      <c r="L236">
        <v>0</v>
      </c>
    </row>
    <row r="237" spans="1:12" x14ac:dyDescent="0.25">
      <c r="A237">
        <v>34236</v>
      </c>
      <c r="B237" t="s">
        <v>860</v>
      </c>
      <c r="C237">
        <v>44</v>
      </c>
      <c r="D237">
        <v>32</v>
      </c>
      <c r="E237">
        <v>9.1</v>
      </c>
      <c r="F237">
        <v>18.2</v>
      </c>
      <c r="G237">
        <v>72.7</v>
      </c>
      <c r="H237">
        <v>25557</v>
      </c>
      <c r="I237">
        <v>23557</v>
      </c>
      <c r="J237" s="18">
        <v>0.1</v>
      </c>
      <c r="K237">
        <v>2.5299999999999998</v>
      </c>
      <c r="L237">
        <v>1671.31</v>
      </c>
    </row>
    <row r="238" spans="1:12" x14ac:dyDescent="0.25">
      <c r="A238">
        <v>34237</v>
      </c>
      <c r="B238" t="s">
        <v>862</v>
      </c>
      <c r="C238">
        <v>1350</v>
      </c>
      <c r="D238">
        <v>1004</v>
      </c>
      <c r="E238">
        <v>12.4</v>
      </c>
      <c r="F238">
        <v>13.2</v>
      </c>
      <c r="G238">
        <v>74.400000000000006</v>
      </c>
      <c r="H238">
        <v>245149</v>
      </c>
      <c r="I238">
        <v>74029</v>
      </c>
      <c r="J238" s="18">
        <v>1.45</v>
      </c>
      <c r="K238">
        <v>32.909999999999997</v>
      </c>
      <c r="L238">
        <v>442.09</v>
      </c>
    </row>
    <row r="239" spans="1:12" x14ac:dyDescent="0.25">
      <c r="A239">
        <v>34238</v>
      </c>
      <c r="B239" t="s">
        <v>865</v>
      </c>
      <c r="C239">
        <v>48</v>
      </c>
      <c r="D239">
        <v>19</v>
      </c>
      <c r="E239">
        <v>2.1</v>
      </c>
      <c r="F239">
        <v>58.3</v>
      </c>
      <c r="G239">
        <v>39.6</v>
      </c>
      <c r="H239">
        <v>1000</v>
      </c>
      <c r="I239">
        <v>1000</v>
      </c>
      <c r="J239" s="18">
        <v>0.01</v>
      </c>
      <c r="K239">
        <v>-90</v>
      </c>
      <c r="L239">
        <v>-50</v>
      </c>
    </row>
    <row r="240" spans="1:12" x14ac:dyDescent="0.25">
      <c r="A240">
        <v>34239</v>
      </c>
      <c r="B240" t="s">
        <v>867</v>
      </c>
      <c r="C240">
        <v>2833</v>
      </c>
      <c r="D240">
        <v>2486</v>
      </c>
      <c r="E240">
        <v>9.8000000000000007</v>
      </c>
      <c r="F240">
        <v>2.5</v>
      </c>
      <c r="G240">
        <v>87.7</v>
      </c>
      <c r="H240">
        <v>736536</v>
      </c>
      <c r="I240">
        <v>271749</v>
      </c>
      <c r="J240" s="18">
        <v>3.74</v>
      </c>
      <c r="K240">
        <v>12.23</v>
      </c>
      <c r="L240">
        <v>1597.9</v>
      </c>
    </row>
    <row r="241" spans="1:12" x14ac:dyDescent="0.25">
      <c r="A241">
        <v>34240</v>
      </c>
      <c r="B241" t="s">
        <v>871</v>
      </c>
      <c r="C241">
        <v>1552</v>
      </c>
      <c r="D241">
        <v>1457</v>
      </c>
      <c r="E241">
        <v>5</v>
      </c>
      <c r="F241">
        <v>1.1000000000000001</v>
      </c>
      <c r="G241">
        <v>93.9</v>
      </c>
      <c r="H241">
        <v>430896</v>
      </c>
      <c r="I241">
        <v>215225</v>
      </c>
      <c r="J241" s="18">
        <v>3.42</v>
      </c>
      <c r="K241">
        <v>17.62</v>
      </c>
      <c r="L241">
        <v>458.25</v>
      </c>
    </row>
    <row r="242" spans="1:12" x14ac:dyDescent="0.25">
      <c r="A242">
        <v>34241</v>
      </c>
      <c r="B242" t="s">
        <v>874</v>
      </c>
      <c r="C242">
        <v>437</v>
      </c>
      <c r="D242">
        <v>362</v>
      </c>
      <c r="E242">
        <v>10.5</v>
      </c>
      <c r="F242">
        <v>6.6</v>
      </c>
      <c r="G242">
        <v>82.9</v>
      </c>
      <c r="H242">
        <v>47823</v>
      </c>
      <c r="I242">
        <v>47403</v>
      </c>
      <c r="J242" s="18">
        <v>0.56000000000000005</v>
      </c>
      <c r="K242">
        <v>26.07</v>
      </c>
      <c r="L242">
        <v>-339.04</v>
      </c>
    </row>
    <row r="243" spans="1:12" x14ac:dyDescent="0.25">
      <c r="A243">
        <v>34242</v>
      </c>
      <c r="B243" t="s">
        <v>876</v>
      </c>
      <c r="C243">
        <v>495</v>
      </c>
      <c r="D243">
        <v>428</v>
      </c>
      <c r="E243">
        <v>8.6999999999999993</v>
      </c>
      <c r="F243">
        <v>4.8</v>
      </c>
      <c r="G243">
        <v>86.5</v>
      </c>
      <c r="H243">
        <v>102634</v>
      </c>
      <c r="I243">
        <v>87193</v>
      </c>
      <c r="J243" s="18">
        <v>0.48</v>
      </c>
      <c r="K243">
        <v>5.14</v>
      </c>
      <c r="L243">
        <v>1289.3499999999999</v>
      </c>
    </row>
    <row r="244" spans="1:12" x14ac:dyDescent="0.25">
      <c r="A244">
        <v>34243</v>
      </c>
      <c r="B244" t="s">
        <v>878</v>
      </c>
      <c r="C244">
        <v>1053</v>
      </c>
      <c r="D244">
        <v>840</v>
      </c>
      <c r="E244">
        <v>11.2</v>
      </c>
      <c r="F244">
        <v>9.1</v>
      </c>
      <c r="G244">
        <v>79.8</v>
      </c>
      <c r="H244">
        <v>54847</v>
      </c>
      <c r="I244">
        <v>47276</v>
      </c>
      <c r="J244" s="18">
        <v>0.3</v>
      </c>
      <c r="K244">
        <v>35.54</v>
      </c>
      <c r="L244">
        <v>68.67</v>
      </c>
    </row>
    <row r="245" spans="1:12" x14ac:dyDescent="0.25">
      <c r="A245">
        <v>34244</v>
      </c>
      <c r="B245" t="s">
        <v>880</v>
      </c>
      <c r="C245">
        <v>1395</v>
      </c>
      <c r="D245">
        <v>1307</v>
      </c>
      <c r="E245">
        <v>4.4000000000000004</v>
      </c>
      <c r="F245">
        <v>1.9</v>
      </c>
      <c r="G245">
        <v>93.7</v>
      </c>
      <c r="H245">
        <v>308132</v>
      </c>
      <c r="I245">
        <v>192379</v>
      </c>
      <c r="J245" s="18">
        <v>6.41</v>
      </c>
      <c r="K245">
        <v>20.100000000000001</v>
      </c>
      <c r="L245">
        <v>583.94000000000005</v>
      </c>
    </row>
    <row r="246" spans="1:12" x14ac:dyDescent="0.25">
      <c r="A246">
        <v>34245</v>
      </c>
      <c r="B246" t="s">
        <v>883</v>
      </c>
      <c r="C246">
        <v>1348</v>
      </c>
      <c r="D246">
        <v>802</v>
      </c>
      <c r="E246">
        <v>24.2</v>
      </c>
      <c r="F246">
        <v>16.3</v>
      </c>
      <c r="G246">
        <v>59.5</v>
      </c>
      <c r="H246">
        <v>40976</v>
      </c>
      <c r="I246">
        <v>39028</v>
      </c>
      <c r="J246" s="18">
        <v>0.18</v>
      </c>
      <c r="K246">
        <v>-41.33</v>
      </c>
      <c r="L246">
        <v>-126.32</v>
      </c>
    </row>
    <row r="247" spans="1:12" x14ac:dyDescent="0.25">
      <c r="A247">
        <v>34246</v>
      </c>
      <c r="B247" t="s">
        <v>885</v>
      </c>
      <c r="C247">
        <v>985</v>
      </c>
      <c r="D247">
        <v>817</v>
      </c>
      <c r="E247">
        <v>6.8</v>
      </c>
      <c r="F247">
        <v>10.3</v>
      </c>
      <c r="G247">
        <v>82.9</v>
      </c>
      <c r="H247">
        <v>88369</v>
      </c>
      <c r="I247">
        <v>51121</v>
      </c>
      <c r="J247" s="18">
        <v>0.52</v>
      </c>
      <c r="K247">
        <v>20.89</v>
      </c>
      <c r="L247">
        <v>-1109.1300000000001</v>
      </c>
    </row>
    <row r="248" spans="1:12" x14ac:dyDescent="0.25">
      <c r="A248">
        <v>34247</v>
      </c>
      <c r="B248" t="s">
        <v>887</v>
      </c>
      <c r="C248">
        <v>2405</v>
      </c>
      <c r="D248">
        <v>2197</v>
      </c>
      <c r="E248">
        <v>5.4</v>
      </c>
      <c r="F248">
        <v>3.3</v>
      </c>
      <c r="G248">
        <v>91.4</v>
      </c>
      <c r="H248">
        <v>272899</v>
      </c>
      <c r="I248">
        <v>213577</v>
      </c>
      <c r="J248" s="18">
        <v>2.13</v>
      </c>
      <c r="K248">
        <v>4.78</v>
      </c>
      <c r="L248">
        <v>18005.7</v>
      </c>
    </row>
    <row r="249" spans="1:12" x14ac:dyDescent="0.25">
      <c r="A249">
        <v>34248</v>
      </c>
      <c r="B249" t="s">
        <v>891</v>
      </c>
      <c r="C249">
        <v>346</v>
      </c>
      <c r="D249">
        <v>327</v>
      </c>
      <c r="E249">
        <v>4.0999999999999996</v>
      </c>
      <c r="F249">
        <v>1.6</v>
      </c>
      <c r="G249">
        <v>94.3</v>
      </c>
      <c r="H249">
        <v>83549</v>
      </c>
      <c r="I249">
        <v>77409</v>
      </c>
      <c r="J249" s="18">
        <v>1.27</v>
      </c>
      <c r="K249">
        <v>28.93</v>
      </c>
      <c r="L249">
        <v>145.18</v>
      </c>
    </row>
    <row r="250" spans="1:12" x14ac:dyDescent="0.25">
      <c r="A250">
        <v>34249</v>
      </c>
      <c r="B250" t="s">
        <v>893</v>
      </c>
      <c r="C250">
        <v>1106</v>
      </c>
      <c r="D250">
        <v>1036</v>
      </c>
      <c r="E250">
        <v>4.9000000000000004</v>
      </c>
      <c r="F250">
        <v>1.5</v>
      </c>
      <c r="G250">
        <v>93.6</v>
      </c>
      <c r="H250">
        <v>181763</v>
      </c>
      <c r="I250">
        <v>163803</v>
      </c>
      <c r="J250" s="18">
        <v>1.73</v>
      </c>
      <c r="K250">
        <v>12.65</v>
      </c>
      <c r="L250">
        <v>394.01</v>
      </c>
    </row>
    <row r="251" spans="1:12" x14ac:dyDescent="0.25">
      <c r="A251">
        <v>34250</v>
      </c>
      <c r="B251" t="s">
        <v>897</v>
      </c>
      <c r="C251">
        <v>301</v>
      </c>
      <c r="D251">
        <v>162</v>
      </c>
      <c r="E251">
        <v>8.1</v>
      </c>
      <c r="F251">
        <v>38</v>
      </c>
      <c r="G251">
        <v>53.9</v>
      </c>
      <c r="H251">
        <v>6350</v>
      </c>
      <c r="I251">
        <v>6350</v>
      </c>
      <c r="J251" s="18">
        <v>0.03</v>
      </c>
      <c r="K251">
        <v>15.41</v>
      </c>
      <c r="L251">
        <v>-152.65</v>
      </c>
    </row>
    <row r="252" spans="1:12" x14ac:dyDescent="0.25">
      <c r="A252">
        <v>34251</v>
      </c>
      <c r="B252" t="s">
        <v>899</v>
      </c>
      <c r="C252">
        <v>295</v>
      </c>
      <c r="D252">
        <v>219</v>
      </c>
      <c r="E252">
        <v>2.7</v>
      </c>
      <c r="F252">
        <v>23.1</v>
      </c>
      <c r="G252">
        <v>74.2</v>
      </c>
      <c r="H252">
        <v>45444</v>
      </c>
      <c r="I252">
        <v>45444</v>
      </c>
      <c r="J252" s="18">
        <v>0.23</v>
      </c>
      <c r="K252">
        <v>8.0500000000000007</v>
      </c>
      <c r="L252">
        <v>589.79999999999995</v>
      </c>
    </row>
    <row r="253" spans="1:12" x14ac:dyDescent="0.25">
      <c r="A253">
        <v>34252</v>
      </c>
      <c r="B253" t="s">
        <v>901</v>
      </c>
      <c r="C253">
        <v>255</v>
      </c>
      <c r="D253">
        <v>137</v>
      </c>
      <c r="E253">
        <v>21.6</v>
      </c>
      <c r="F253">
        <v>24.7</v>
      </c>
      <c r="G253">
        <v>53.7</v>
      </c>
      <c r="H253">
        <v>8126</v>
      </c>
      <c r="I253">
        <v>8126</v>
      </c>
      <c r="J253" s="18">
        <v>0.23</v>
      </c>
      <c r="K253">
        <v>13.63</v>
      </c>
      <c r="L253">
        <v>-2935.5</v>
      </c>
    </row>
    <row r="254" spans="1:12" x14ac:dyDescent="0.25">
      <c r="A254">
        <v>34253</v>
      </c>
      <c r="B254" t="s">
        <v>903</v>
      </c>
      <c r="C254">
        <v>39</v>
      </c>
      <c r="D254">
        <v>18</v>
      </c>
      <c r="E254">
        <v>5.3</v>
      </c>
      <c r="F254">
        <v>48</v>
      </c>
      <c r="G254">
        <v>46.6</v>
      </c>
      <c r="H254">
        <v>45174</v>
      </c>
      <c r="I254">
        <v>1142</v>
      </c>
      <c r="J254" s="18">
        <v>0.36</v>
      </c>
      <c r="K254">
        <v>0</v>
      </c>
      <c r="L254">
        <v>0</v>
      </c>
    </row>
    <row r="255" spans="1:12" x14ac:dyDescent="0.25">
      <c r="A255">
        <v>34254</v>
      </c>
      <c r="B255" t="s">
        <v>905</v>
      </c>
      <c r="C255">
        <v>565</v>
      </c>
      <c r="D255">
        <v>483</v>
      </c>
      <c r="E255">
        <v>9.5</v>
      </c>
      <c r="F255">
        <v>5</v>
      </c>
      <c r="G255">
        <v>85.5</v>
      </c>
      <c r="H255">
        <v>26934</v>
      </c>
      <c r="I255">
        <v>23296</v>
      </c>
      <c r="J255" s="18">
        <v>0.61</v>
      </c>
      <c r="K255">
        <v>34.46</v>
      </c>
      <c r="L255">
        <v>902.31</v>
      </c>
    </row>
    <row r="256" spans="1:12" x14ac:dyDescent="0.25">
      <c r="A256">
        <v>34255</v>
      </c>
      <c r="B256" t="s">
        <v>907</v>
      </c>
      <c r="C256">
        <v>4346</v>
      </c>
      <c r="D256">
        <v>4131</v>
      </c>
      <c r="E256">
        <v>3.4</v>
      </c>
      <c r="F256">
        <v>1.6</v>
      </c>
      <c r="G256">
        <v>95</v>
      </c>
      <c r="H256">
        <v>626490</v>
      </c>
      <c r="I256">
        <v>491091</v>
      </c>
      <c r="J256" s="18">
        <v>3.79</v>
      </c>
      <c r="K256">
        <v>12.34</v>
      </c>
      <c r="L256">
        <v>735.95</v>
      </c>
    </row>
    <row r="257" spans="1:12" x14ac:dyDescent="0.25">
      <c r="A257">
        <v>34256</v>
      </c>
      <c r="B257" t="s">
        <v>912</v>
      </c>
      <c r="C257">
        <v>932</v>
      </c>
      <c r="D257">
        <v>826</v>
      </c>
      <c r="E257">
        <v>10.3</v>
      </c>
      <c r="F257">
        <v>1.1000000000000001</v>
      </c>
      <c r="G257">
        <v>88.6</v>
      </c>
      <c r="H257">
        <v>23234</v>
      </c>
      <c r="I257">
        <v>16145</v>
      </c>
      <c r="J257" s="18">
        <v>0.21</v>
      </c>
      <c r="K257">
        <v>73.11</v>
      </c>
      <c r="L257">
        <v>268.19</v>
      </c>
    </row>
    <row r="258" spans="1:12" x14ac:dyDescent="0.25">
      <c r="A258">
        <v>34257</v>
      </c>
      <c r="B258" t="s">
        <v>914</v>
      </c>
      <c r="C258">
        <v>147</v>
      </c>
      <c r="D258">
        <v>88</v>
      </c>
      <c r="E258">
        <v>2.8</v>
      </c>
      <c r="F258">
        <v>37.299999999999997</v>
      </c>
      <c r="G258">
        <v>59.9</v>
      </c>
      <c r="H258">
        <v>8211</v>
      </c>
      <c r="I258">
        <v>7711</v>
      </c>
      <c r="J258" s="18">
        <v>7.0000000000000007E-2</v>
      </c>
      <c r="K258">
        <v>22.42</v>
      </c>
      <c r="L258">
        <v>491.45</v>
      </c>
    </row>
    <row r="259" spans="1:12" x14ac:dyDescent="0.25">
      <c r="A259">
        <v>34258</v>
      </c>
      <c r="B259" t="s">
        <v>916</v>
      </c>
      <c r="C259">
        <v>930</v>
      </c>
      <c r="D259">
        <v>689</v>
      </c>
      <c r="E259">
        <v>5.8</v>
      </c>
      <c r="F259">
        <v>20.100000000000001</v>
      </c>
      <c r="G259">
        <v>74.099999999999994</v>
      </c>
      <c r="H259">
        <v>76915</v>
      </c>
      <c r="I259">
        <v>76415</v>
      </c>
      <c r="J259" s="18">
        <v>0.82</v>
      </c>
      <c r="K259">
        <v>32.4</v>
      </c>
      <c r="L259">
        <v>170.42</v>
      </c>
    </row>
    <row r="260" spans="1:12" x14ac:dyDescent="0.25">
      <c r="A260">
        <v>34259</v>
      </c>
      <c r="B260" t="s">
        <v>918</v>
      </c>
      <c r="C260">
        <v>2773</v>
      </c>
      <c r="D260">
        <v>2386</v>
      </c>
      <c r="E260">
        <v>9.6999999999999993</v>
      </c>
      <c r="F260">
        <v>4.2</v>
      </c>
      <c r="G260">
        <v>86.1</v>
      </c>
      <c r="H260">
        <v>77518</v>
      </c>
      <c r="I260">
        <v>48589</v>
      </c>
      <c r="J260" s="18">
        <v>0.83</v>
      </c>
      <c r="K260">
        <v>73.06</v>
      </c>
      <c r="L260">
        <v>124.48</v>
      </c>
    </row>
    <row r="261" spans="1:12" x14ac:dyDescent="0.25">
      <c r="A261">
        <v>34260</v>
      </c>
      <c r="B261" t="s">
        <v>923</v>
      </c>
      <c r="C261">
        <v>756</v>
      </c>
      <c r="D261">
        <v>367</v>
      </c>
      <c r="E261">
        <v>11.7</v>
      </c>
      <c r="F261">
        <v>39.799999999999997</v>
      </c>
      <c r="G261">
        <v>48.5</v>
      </c>
      <c r="H261">
        <v>16280</v>
      </c>
      <c r="I261">
        <v>15268</v>
      </c>
      <c r="J261" s="18">
        <v>7.0000000000000007E-2</v>
      </c>
      <c r="K261">
        <v>0</v>
      </c>
      <c r="L261">
        <v>-843.38</v>
      </c>
    </row>
    <row r="262" spans="1:12" x14ac:dyDescent="0.25">
      <c r="A262">
        <v>34261</v>
      </c>
      <c r="B262" t="s">
        <v>925</v>
      </c>
      <c r="C262">
        <v>248</v>
      </c>
      <c r="D262">
        <v>139</v>
      </c>
      <c r="E262">
        <v>4.5</v>
      </c>
      <c r="F262">
        <v>39.5</v>
      </c>
      <c r="G262">
        <v>56.1</v>
      </c>
      <c r="H262">
        <v>220</v>
      </c>
      <c r="I262">
        <v>74</v>
      </c>
      <c r="J262" s="18">
        <v>0</v>
      </c>
      <c r="K262">
        <v>405.41</v>
      </c>
      <c r="L262">
        <v>-8.2200000000000006</v>
      </c>
    </row>
    <row r="263" spans="1:12" x14ac:dyDescent="0.25">
      <c r="A263">
        <v>34262</v>
      </c>
      <c r="B263" t="s">
        <v>927</v>
      </c>
      <c r="C263">
        <v>137</v>
      </c>
      <c r="D263">
        <v>107</v>
      </c>
      <c r="E263">
        <v>11</v>
      </c>
      <c r="F263">
        <v>11</v>
      </c>
      <c r="G263">
        <v>78</v>
      </c>
      <c r="H263">
        <v>7751</v>
      </c>
      <c r="I263">
        <v>7751</v>
      </c>
      <c r="J263" s="18">
        <v>0.13</v>
      </c>
      <c r="K263">
        <v>41.92</v>
      </c>
      <c r="L263">
        <v>151.82</v>
      </c>
    </row>
    <row r="264" spans="1:12" x14ac:dyDescent="0.25">
      <c r="A264">
        <v>34263</v>
      </c>
      <c r="B264" t="s">
        <v>929</v>
      </c>
      <c r="C264">
        <v>184</v>
      </c>
      <c r="D264">
        <v>170</v>
      </c>
      <c r="E264">
        <v>5.4</v>
      </c>
      <c r="F264">
        <v>2.2999999999999998</v>
      </c>
      <c r="G264">
        <v>92.3</v>
      </c>
      <c r="H264">
        <v>26063</v>
      </c>
      <c r="I264">
        <v>26063</v>
      </c>
      <c r="J264" s="18">
        <v>0.56999999999999995</v>
      </c>
      <c r="K264">
        <v>24.4</v>
      </c>
      <c r="L264">
        <v>341.55</v>
      </c>
    </row>
    <row r="265" spans="1:12" x14ac:dyDescent="0.25">
      <c r="A265">
        <v>34264</v>
      </c>
      <c r="B265" t="s">
        <v>931</v>
      </c>
      <c r="C265">
        <v>201</v>
      </c>
      <c r="D265">
        <v>98</v>
      </c>
      <c r="E265">
        <v>4.5999999999999996</v>
      </c>
      <c r="F265">
        <v>46.6</v>
      </c>
      <c r="G265">
        <v>48.9</v>
      </c>
      <c r="H265">
        <v>17813</v>
      </c>
      <c r="I265">
        <v>16313</v>
      </c>
      <c r="J265" s="18">
        <v>0.11</v>
      </c>
      <c r="K265">
        <v>8.34</v>
      </c>
      <c r="L265">
        <v>-1386.63</v>
      </c>
    </row>
    <row r="266" spans="1:12" x14ac:dyDescent="0.25">
      <c r="A266">
        <v>34265</v>
      </c>
      <c r="B266" t="s">
        <v>933</v>
      </c>
      <c r="C266">
        <v>293</v>
      </c>
      <c r="D266">
        <v>262</v>
      </c>
      <c r="E266">
        <v>5.4</v>
      </c>
      <c r="F266">
        <v>5</v>
      </c>
      <c r="G266">
        <v>89.5</v>
      </c>
      <c r="H266">
        <v>61270</v>
      </c>
      <c r="I266">
        <v>47560</v>
      </c>
      <c r="J266" s="18">
        <v>2.0299999999999998</v>
      </c>
      <c r="K266">
        <v>8.16</v>
      </c>
      <c r="L266">
        <v>1028.05</v>
      </c>
    </row>
    <row r="267" spans="1:12" x14ac:dyDescent="0.25">
      <c r="A267">
        <v>34266</v>
      </c>
      <c r="B267" t="s">
        <v>935</v>
      </c>
      <c r="C267">
        <v>219</v>
      </c>
      <c r="D267">
        <v>194</v>
      </c>
      <c r="E267">
        <v>7.9</v>
      </c>
      <c r="F267">
        <v>3.6</v>
      </c>
      <c r="G267">
        <v>88.6</v>
      </c>
      <c r="H267">
        <v>81385</v>
      </c>
      <c r="I267">
        <v>79868</v>
      </c>
      <c r="J267" s="18">
        <v>0.89</v>
      </c>
      <c r="K267">
        <v>2.72</v>
      </c>
      <c r="L267">
        <v>12869.5</v>
      </c>
    </row>
    <row r="268" spans="1:12" x14ac:dyDescent="0.25">
      <c r="A268">
        <v>34267</v>
      </c>
      <c r="B268" t="s">
        <v>937</v>
      </c>
      <c r="C268">
        <v>972</v>
      </c>
      <c r="D268">
        <v>733</v>
      </c>
      <c r="E268">
        <v>14.1</v>
      </c>
      <c r="F268">
        <v>10.5</v>
      </c>
      <c r="G268">
        <v>75.400000000000006</v>
      </c>
      <c r="H268">
        <v>98298</v>
      </c>
      <c r="I268">
        <v>95930</v>
      </c>
      <c r="J268" s="18">
        <v>0.7</v>
      </c>
      <c r="K268">
        <v>13.79</v>
      </c>
      <c r="L268">
        <v>323.22000000000003</v>
      </c>
    </row>
    <row r="269" spans="1:12" x14ac:dyDescent="0.25">
      <c r="A269">
        <v>34268</v>
      </c>
      <c r="B269" t="s">
        <v>939</v>
      </c>
      <c r="C269">
        <v>388</v>
      </c>
      <c r="D269">
        <v>269</v>
      </c>
      <c r="E269">
        <v>11.5</v>
      </c>
      <c r="F269">
        <v>19.100000000000001</v>
      </c>
      <c r="G269">
        <v>69.400000000000006</v>
      </c>
      <c r="H269">
        <v>54969</v>
      </c>
      <c r="I269">
        <v>52807</v>
      </c>
      <c r="J269" s="18">
        <v>0.32</v>
      </c>
      <c r="K269">
        <v>15.16</v>
      </c>
      <c r="L269">
        <v>2858.67</v>
      </c>
    </row>
    <row r="270" spans="1:12" x14ac:dyDescent="0.25">
      <c r="A270">
        <v>34269</v>
      </c>
      <c r="B270" t="s">
        <v>941</v>
      </c>
      <c r="C270">
        <v>149</v>
      </c>
      <c r="D270">
        <v>72</v>
      </c>
      <c r="E270">
        <v>16.399999999999999</v>
      </c>
      <c r="F270">
        <v>34.9</v>
      </c>
      <c r="G270">
        <v>48.6</v>
      </c>
      <c r="H270">
        <v>11629</v>
      </c>
      <c r="I270">
        <v>11629</v>
      </c>
      <c r="J270" s="18">
        <v>0.04</v>
      </c>
      <c r="K270">
        <v>10.63</v>
      </c>
      <c r="L270">
        <v>2823.5</v>
      </c>
    </row>
    <row r="271" spans="1:12" x14ac:dyDescent="0.25">
      <c r="A271">
        <v>34270</v>
      </c>
      <c r="B271" t="s">
        <v>943</v>
      </c>
      <c r="C271">
        <v>4920</v>
      </c>
      <c r="D271">
        <v>4421</v>
      </c>
      <c r="E271">
        <v>5.8</v>
      </c>
      <c r="F271">
        <v>4.3</v>
      </c>
      <c r="G271">
        <v>89.9</v>
      </c>
      <c r="H271">
        <v>504648</v>
      </c>
      <c r="I271">
        <v>276249</v>
      </c>
      <c r="J271" s="18">
        <v>3.81</v>
      </c>
      <c r="K271">
        <v>54.26</v>
      </c>
      <c r="L271">
        <v>179.84</v>
      </c>
    </row>
    <row r="272" spans="1:12" x14ac:dyDescent="0.25">
      <c r="A272">
        <v>34271</v>
      </c>
      <c r="B272" t="s">
        <v>947</v>
      </c>
      <c r="C272">
        <v>232</v>
      </c>
      <c r="D272">
        <v>115</v>
      </c>
      <c r="E272">
        <v>2.6</v>
      </c>
      <c r="F272">
        <v>47.7</v>
      </c>
      <c r="G272">
        <v>49.7</v>
      </c>
      <c r="H272">
        <v>24875</v>
      </c>
      <c r="I272">
        <v>24594</v>
      </c>
      <c r="J272" s="18">
        <v>0.13</v>
      </c>
      <c r="K272">
        <v>6.29</v>
      </c>
      <c r="L272">
        <v>1391.38</v>
      </c>
    </row>
    <row r="273" spans="1:12" x14ac:dyDescent="0.25">
      <c r="A273">
        <v>34272</v>
      </c>
      <c r="B273" t="s">
        <v>949</v>
      </c>
      <c r="C273">
        <v>1402</v>
      </c>
      <c r="D273">
        <v>1306</v>
      </c>
      <c r="E273">
        <v>4.7</v>
      </c>
      <c r="F273">
        <v>2.1</v>
      </c>
      <c r="G273">
        <v>93.2</v>
      </c>
      <c r="H273">
        <v>85180</v>
      </c>
      <c r="I273">
        <v>82940</v>
      </c>
      <c r="J273" s="18">
        <v>1.38</v>
      </c>
      <c r="K273">
        <v>27.46</v>
      </c>
      <c r="L273">
        <v>147.35</v>
      </c>
    </row>
    <row r="274" spans="1:12" x14ac:dyDescent="0.25">
      <c r="A274">
        <v>34273</v>
      </c>
      <c r="B274" t="s">
        <v>952</v>
      </c>
      <c r="C274">
        <v>165</v>
      </c>
      <c r="D274">
        <v>76</v>
      </c>
      <c r="E274">
        <v>9.1999999999999993</v>
      </c>
      <c r="F274">
        <v>44.9</v>
      </c>
      <c r="G274">
        <v>45.9</v>
      </c>
      <c r="H274">
        <v>4338</v>
      </c>
      <c r="I274">
        <v>4338</v>
      </c>
      <c r="J274" s="18">
        <v>0.1</v>
      </c>
      <c r="K274">
        <v>44.92</v>
      </c>
      <c r="L274">
        <v>115.76</v>
      </c>
    </row>
    <row r="275" spans="1:12" x14ac:dyDescent="0.25">
      <c r="A275">
        <v>34274</v>
      </c>
      <c r="B275" t="s">
        <v>954</v>
      </c>
      <c r="C275">
        <v>1268</v>
      </c>
      <c r="D275">
        <v>1102</v>
      </c>
      <c r="E275">
        <v>7.3</v>
      </c>
      <c r="F275">
        <v>5.8</v>
      </c>
      <c r="G275">
        <v>86.9</v>
      </c>
      <c r="H275">
        <v>161001</v>
      </c>
      <c r="I275">
        <v>112689</v>
      </c>
      <c r="J275" s="18">
        <v>0.42</v>
      </c>
      <c r="K275">
        <v>21.48</v>
      </c>
      <c r="L275">
        <v>227.21</v>
      </c>
    </row>
    <row r="276" spans="1:12" x14ac:dyDescent="0.25">
      <c r="A276">
        <v>34276</v>
      </c>
      <c r="B276" t="s">
        <v>957</v>
      </c>
      <c r="C276">
        <v>2051</v>
      </c>
      <c r="D276">
        <v>1905</v>
      </c>
      <c r="E276">
        <v>4.4000000000000004</v>
      </c>
      <c r="F276">
        <v>2.7</v>
      </c>
      <c r="G276">
        <v>92.9</v>
      </c>
      <c r="H276">
        <v>115502</v>
      </c>
      <c r="I276">
        <v>84061</v>
      </c>
      <c r="J276" s="18">
        <v>0.53</v>
      </c>
      <c r="K276">
        <v>31.51</v>
      </c>
      <c r="L276">
        <v>594.19000000000005</v>
      </c>
    </row>
    <row r="277" spans="1:12" x14ac:dyDescent="0.25">
      <c r="A277">
        <v>34277</v>
      </c>
      <c r="B277" t="s">
        <v>961</v>
      </c>
      <c r="C277">
        <v>217</v>
      </c>
      <c r="D277">
        <v>94</v>
      </c>
      <c r="E277">
        <v>8.8000000000000007</v>
      </c>
      <c r="F277">
        <v>47.9</v>
      </c>
      <c r="G277">
        <v>43.3</v>
      </c>
      <c r="H277">
        <v>4787</v>
      </c>
      <c r="I277">
        <v>4787</v>
      </c>
      <c r="J277" s="18">
        <v>0.01</v>
      </c>
      <c r="K277">
        <v>78.53</v>
      </c>
      <c r="L277">
        <v>127.33</v>
      </c>
    </row>
    <row r="278" spans="1:12" x14ac:dyDescent="0.25">
      <c r="A278">
        <v>34278</v>
      </c>
      <c r="B278" t="s">
        <v>963</v>
      </c>
      <c r="C278">
        <v>68</v>
      </c>
      <c r="D278">
        <v>27</v>
      </c>
      <c r="E278">
        <v>9.1</v>
      </c>
      <c r="F278">
        <v>51.5</v>
      </c>
      <c r="G278">
        <v>39.4</v>
      </c>
      <c r="H278">
        <v>22119</v>
      </c>
      <c r="I278">
        <v>11236</v>
      </c>
      <c r="J278" s="18">
        <v>0.09</v>
      </c>
      <c r="K278">
        <v>-10.64</v>
      </c>
      <c r="L278">
        <v>-564</v>
      </c>
    </row>
    <row r="279" spans="1:12" x14ac:dyDescent="0.25">
      <c r="A279">
        <v>34279</v>
      </c>
      <c r="B279" t="s">
        <v>965</v>
      </c>
      <c r="C279">
        <v>302</v>
      </c>
      <c r="D279">
        <v>168</v>
      </c>
      <c r="E279">
        <v>36.200000000000003</v>
      </c>
      <c r="F279">
        <v>8.3000000000000007</v>
      </c>
      <c r="G279">
        <v>55.6</v>
      </c>
      <c r="H279">
        <v>22790</v>
      </c>
      <c r="I279">
        <v>16790</v>
      </c>
      <c r="J279" s="18">
        <v>0.08</v>
      </c>
      <c r="K279">
        <v>16.940000000000001</v>
      </c>
      <c r="L279">
        <v>4028.33</v>
      </c>
    </row>
    <row r="280" spans="1:12" x14ac:dyDescent="0.25">
      <c r="A280">
        <v>34280</v>
      </c>
      <c r="B280" t="s">
        <v>967</v>
      </c>
      <c r="C280">
        <v>289</v>
      </c>
      <c r="D280">
        <v>261</v>
      </c>
      <c r="E280">
        <v>9.6</v>
      </c>
      <c r="F280">
        <v>0.4</v>
      </c>
      <c r="G280">
        <v>90</v>
      </c>
      <c r="H280">
        <v>10649</v>
      </c>
      <c r="I280">
        <v>10474</v>
      </c>
      <c r="J280" s="18">
        <v>0.2</v>
      </c>
      <c r="K280">
        <v>77.38</v>
      </c>
      <c r="L280">
        <v>80.12</v>
      </c>
    </row>
    <row r="281" spans="1:12" x14ac:dyDescent="0.25">
      <c r="A281">
        <v>34281</v>
      </c>
      <c r="B281" t="s">
        <v>969</v>
      </c>
      <c r="C281">
        <v>1201</v>
      </c>
      <c r="D281">
        <v>936</v>
      </c>
      <c r="E281">
        <v>13.1</v>
      </c>
      <c r="F281">
        <v>9</v>
      </c>
      <c r="G281">
        <v>77.900000000000006</v>
      </c>
      <c r="H281">
        <v>110189</v>
      </c>
      <c r="I281">
        <v>94697</v>
      </c>
      <c r="J281" s="18">
        <v>0.46</v>
      </c>
      <c r="K281">
        <v>21.59</v>
      </c>
      <c r="L281">
        <v>290.62</v>
      </c>
    </row>
    <row r="282" spans="1:12" x14ac:dyDescent="0.25">
      <c r="A282">
        <v>34282</v>
      </c>
      <c r="B282" t="s">
        <v>972</v>
      </c>
      <c r="C282">
        <v>528</v>
      </c>
      <c r="D282">
        <v>479</v>
      </c>
      <c r="E282">
        <v>5.9</v>
      </c>
      <c r="F282">
        <v>3.5</v>
      </c>
      <c r="G282">
        <v>90.6</v>
      </c>
      <c r="H282">
        <v>165055</v>
      </c>
      <c r="I282">
        <v>134775</v>
      </c>
      <c r="J282" s="18">
        <v>1.29</v>
      </c>
      <c r="K282">
        <v>4.12</v>
      </c>
      <c r="L282">
        <v>1544.92</v>
      </c>
    </row>
    <row r="283" spans="1:12" x14ac:dyDescent="0.25">
      <c r="A283">
        <v>34283</v>
      </c>
      <c r="B283" t="s">
        <v>974</v>
      </c>
      <c r="C283">
        <v>95</v>
      </c>
      <c r="D283">
        <v>61</v>
      </c>
      <c r="E283">
        <v>18.7</v>
      </c>
      <c r="F283">
        <v>16.7</v>
      </c>
      <c r="G283">
        <v>64.599999999999994</v>
      </c>
      <c r="H283">
        <v>14256</v>
      </c>
      <c r="I283">
        <v>14256</v>
      </c>
      <c r="J283" s="18">
        <v>0.08</v>
      </c>
      <c r="K283">
        <v>5.42</v>
      </c>
      <c r="L283">
        <v>419.27</v>
      </c>
    </row>
    <row r="284" spans="1:12" x14ac:dyDescent="0.25">
      <c r="A284">
        <v>34284</v>
      </c>
      <c r="B284" t="s">
        <v>976</v>
      </c>
      <c r="C284">
        <v>1490</v>
      </c>
      <c r="D284">
        <v>854</v>
      </c>
      <c r="E284">
        <v>26.8</v>
      </c>
      <c r="F284">
        <v>16</v>
      </c>
      <c r="G284">
        <v>57.3</v>
      </c>
      <c r="H284">
        <v>30281</v>
      </c>
      <c r="I284">
        <v>18741</v>
      </c>
      <c r="J284" s="18">
        <v>7.0000000000000007E-2</v>
      </c>
      <c r="K284">
        <v>-61.5</v>
      </c>
      <c r="L284">
        <v>-98.99</v>
      </c>
    </row>
    <row r="285" spans="1:12" x14ac:dyDescent="0.25">
      <c r="A285">
        <v>34285</v>
      </c>
      <c r="B285" t="s">
        <v>980</v>
      </c>
      <c r="C285">
        <v>439</v>
      </c>
      <c r="D285">
        <v>298</v>
      </c>
      <c r="E285">
        <v>5.6</v>
      </c>
      <c r="F285">
        <v>26.7</v>
      </c>
      <c r="G285">
        <v>67.7</v>
      </c>
      <c r="H285">
        <v>20250</v>
      </c>
      <c r="I285">
        <v>20250</v>
      </c>
      <c r="J285" s="18">
        <v>0.15</v>
      </c>
      <c r="K285">
        <v>32.64</v>
      </c>
      <c r="L285">
        <v>-2349</v>
      </c>
    </row>
    <row r="286" spans="1:12" x14ac:dyDescent="0.25">
      <c r="A286">
        <v>34286</v>
      </c>
      <c r="B286" t="s">
        <v>982</v>
      </c>
      <c r="C286">
        <v>326</v>
      </c>
      <c r="D286">
        <v>184</v>
      </c>
      <c r="E286">
        <v>3.8</v>
      </c>
      <c r="F286">
        <v>39.799999999999997</v>
      </c>
      <c r="G286">
        <v>56.4</v>
      </c>
      <c r="H286">
        <v>78741</v>
      </c>
      <c r="I286">
        <v>76961</v>
      </c>
      <c r="J286" s="18">
        <v>0.28999999999999998</v>
      </c>
      <c r="K286">
        <v>8.1</v>
      </c>
      <c r="L286">
        <v>-1273.23</v>
      </c>
    </row>
    <row r="287" spans="1:12" x14ac:dyDescent="0.25">
      <c r="A287">
        <v>34287</v>
      </c>
      <c r="B287" t="s">
        <v>984</v>
      </c>
      <c r="C287">
        <v>189</v>
      </c>
      <c r="D287">
        <v>123</v>
      </c>
      <c r="E287">
        <v>16.399999999999999</v>
      </c>
      <c r="F287">
        <v>18.5</v>
      </c>
      <c r="G287">
        <v>65</v>
      </c>
      <c r="H287">
        <v>6763</v>
      </c>
      <c r="I287">
        <v>4341</v>
      </c>
      <c r="J287" s="18">
        <v>7.0000000000000007E-2</v>
      </c>
      <c r="K287">
        <v>-16.190000000000001</v>
      </c>
      <c r="L287">
        <v>-54.5</v>
      </c>
    </row>
    <row r="288" spans="1:12" x14ac:dyDescent="0.25">
      <c r="A288">
        <v>34288</v>
      </c>
      <c r="B288" t="s">
        <v>986</v>
      </c>
      <c r="C288">
        <v>441</v>
      </c>
      <c r="D288">
        <v>395</v>
      </c>
      <c r="E288">
        <v>5.7</v>
      </c>
      <c r="F288">
        <v>4.5999999999999996</v>
      </c>
      <c r="G288">
        <v>89.7</v>
      </c>
      <c r="H288">
        <v>85177</v>
      </c>
      <c r="I288">
        <v>75394</v>
      </c>
      <c r="J288" s="18">
        <v>1.83</v>
      </c>
      <c r="K288">
        <v>19.39</v>
      </c>
      <c r="L288">
        <v>368.78</v>
      </c>
    </row>
    <row r="289" spans="1:12" x14ac:dyDescent="0.25">
      <c r="A289">
        <v>34289</v>
      </c>
      <c r="B289" t="s">
        <v>988</v>
      </c>
      <c r="C289">
        <v>1536</v>
      </c>
      <c r="D289">
        <v>1177</v>
      </c>
      <c r="E289">
        <v>14.7</v>
      </c>
      <c r="F289">
        <v>8.6999999999999993</v>
      </c>
      <c r="G289">
        <v>76.599999999999994</v>
      </c>
      <c r="H289">
        <v>265359</v>
      </c>
      <c r="I289">
        <v>183327</v>
      </c>
      <c r="J289" s="18">
        <v>1.43</v>
      </c>
      <c r="K289">
        <v>12.45</v>
      </c>
      <c r="L289">
        <v>357.1</v>
      </c>
    </row>
    <row r="290" spans="1:12" x14ac:dyDescent="0.25">
      <c r="A290">
        <v>34290</v>
      </c>
      <c r="B290" t="s">
        <v>991</v>
      </c>
      <c r="C290">
        <v>299</v>
      </c>
      <c r="D290">
        <v>283</v>
      </c>
      <c r="E290">
        <v>4.3</v>
      </c>
      <c r="F290">
        <v>1</v>
      </c>
      <c r="G290">
        <v>94.7</v>
      </c>
      <c r="H290">
        <v>31290</v>
      </c>
      <c r="I290">
        <v>23448</v>
      </c>
      <c r="J290" s="18">
        <v>1.4</v>
      </c>
      <c r="K290">
        <v>-6.1</v>
      </c>
      <c r="L290">
        <v>-975.15</v>
      </c>
    </row>
    <row r="291" spans="1:12" x14ac:dyDescent="0.25">
      <c r="A291">
        <v>34291</v>
      </c>
      <c r="B291" t="s">
        <v>993</v>
      </c>
      <c r="C291">
        <v>345</v>
      </c>
      <c r="D291">
        <v>201</v>
      </c>
      <c r="E291">
        <v>7.6</v>
      </c>
      <c r="F291">
        <v>34.200000000000003</v>
      </c>
      <c r="G291">
        <v>58.3</v>
      </c>
      <c r="H291">
        <v>13881</v>
      </c>
      <c r="I291">
        <v>13881</v>
      </c>
      <c r="J291" s="18">
        <v>0.09</v>
      </c>
      <c r="K291">
        <v>34.04</v>
      </c>
      <c r="L291">
        <v>190.98</v>
      </c>
    </row>
    <row r="292" spans="1:12" x14ac:dyDescent="0.25">
      <c r="A292">
        <v>34292</v>
      </c>
      <c r="B292" t="s">
        <v>995</v>
      </c>
      <c r="C292">
        <v>211</v>
      </c>
      <c r="D292">
        <v>140</v>
      </c>
      <c r="E292">
        <v>10.5</v>
      </c>
      <c r="F292">
        <v>23.3</v>
      </c>
      <c r="G292">
        <v>66.2</v>
      </c>
      <c r="H292">
        <v>50964</v>
      </c>
      <c r="I292">
        <v>49720</v>
      </c>
      <c r="J292" s="18">
        <v>0.56000000000000005</v>
      </c>
      <c r="K292">
        <v>-0.81</v>
      </c>
      <c r="L292">
        <v>-3083.75</v>
      </c>
    </row>
    <row r="293" spans="1:12" x14ac:dyDescent="0.25">
      <c r="A293">
        <v>34293</v>
      </c>
      <c r="B293" t="s">
        <v>997</v>
      </c>
      <c r="C293">
        <v>1634</v>
      </c>
      <c r="D293">
        <v>523</v>
      </c>
      <c r="E293">
        <v>3.7</v>
      </c>
      <c r="F293">
        <v>64.3</v>
      </c>
      <c r="G293">
        <v>32</v>
      </c>
      <c r="H293">
        <v>36669</v>
      </c>
      <c r="I293">
        <v>31266</v>
      </c>
      <c r="J293" s="18">
        <v>0.04</v>
      </c>
      <c r="K293">
        <v>8.9700000000000006</v>
      </c>
      <c r="L293">
        <v>730</v>
      </c>
    </row>
    <row r="294" spans="1:12" x14ac:dyDescent="0.25">
      <c r="A294">
        <v>34294</v>
      </c>
      <c r="B294" t="s">
        <v>999</v>
      </c>
      <c r="C294">
        <v>432</v>
      </c>
      <c r="D294">
        <v>390</v>
      </c>
      <c r="E294">
        <v>6.7</v>
      </c>
      <c r="F294">
        <v>3</v>
      </c>
      <c r="G294">
        <v>90.3</v>
      </c>
      <c r="H294">
        <v>67122</v>
      </c>
      <c r="I294">
        <v>13719</v>
      </c>
      <c r="J294" s="18">
        <v>1.1200000000000001</v>
      </c>
      <c r="K294">
        <v>37.01</v>
      </c>
      <c r="L294">
        <v>975.54</v>
      </c>
    </row>
    <row r="295" spans="1:12" x14ac:dyDescent="0.25">
      <c r="A295">
        <v>34295</v>
      </c>
      <c r="B295" t="s">
        <v>1001</v>
      </c>
      <c r="C295">
        <v>656</v>
      </c>
      <c r="D295">
        <v>632</v>
      </c>
      <c r="E295">
        <v>2</v>
      </c>
      <c r="F295">
        <v>1.7</v>
      </c>
      <c r="G295">
        <v>96.3</v>
      </c>
      <c r="H295">
        <v>107550</v>
      </c>
      <c r="I295">
        <v>99937</v>
      </c>
      <c r="J295" s="18">
        <v>2.93</v>
      </c>
      <c r="K295">
        <v>16.95</v>
      </c>
      <c r="L295">
        <v>261.89999999999998</v>
      </c>
    </row>
    <row r="296" spans="1:12" x14ac:dyDescent="0.25">
      <c r="A296">
        <v>34296</v>
      </c>
      <c r="B296" t="s">
        <v>1004</v>
      </c>
      <c r="C296">
        <v>496</v>
      </c>
      <c r="D296">
        <v>436</v>
      </c>
      <c r="E296">
        <v>4.5999999999999996</v>
      </c>
      <c r="F296">
        <v>7.4</v>
      </c>
      <c r="G296">
        <v>88</v>
      </c>
      <c r="H296">
        <v>39790</v>
      </c>
      <c r="I296">
        <v>38229</v>
      </c>
      <c r="J296" s="18">
        <v>0.63</v>
      </c>
      <c r="K296">
        <v>43.14</v>
      </c>
      <c r="L296">
        <v>135.83000000000001</v>
      </c>
    </row>
    <row r="297" spans="1:12" x14ac:dyDescent="0.25">
      <c r="A297">
        <v>34297</v>
      </c>
      <c r="B297" t="s">
        <v>1006</v>
      </c>
      <c r="C297">
        <v>197</v>
      </c>
      <c r="D297">
        <v>167</v>
      </c>
      <c r="E297">
        <v>3.6</v>
      </c>
      <c r="F297">
        <v>11.7</v>
      </c>
      <c r="G297">
        <v>84.7</v>
      </c>
      <c r="H297">
        <v>54952</v>
      </c>
      <c r="I297">
        <v>54187</v>
      </c>
      <c r="J297" s="18">
        <v>0.43</v>
      </c>
      <c r="K297">
        <v>6.88</v>
      </c>
      <c r="L297">
        <v>1043.3699999999999</v>
      </c>
    </row>
    <row r="298" spans="1:12" x14ac:dyDescent="0.25">
      <c r="A298">
        <v>34298</v>
      </c>
      <c r="B298" t="s">
        <v>1008</v>
      </c>
      <c r="C298">
        <v>2631</v>
      </c>
      <c r="D298">
        <v>2339</v>
      </c>
      <c r="E298">
        <v>5</v>
      </c>
      <c r="F298">
        <v>6.1</v>
      </c>
      <c r="G298">
        <v>88.9</v>
      </c>
      <c r="H298">
        <v>283294</v>
      </c>
      <c r="I298">
        <v>112633</v>
      </c>
      <c r="J298" s="18">
        <v>2.16</v>
      </c>
      <c r="K298">
        <v>68.56</v>
      </c>
      <c r="L298">
        <v>107.05</v>
      </c>
    </row>
    <row r="299" spans="1:12" x14ac:dyDescent="0.25">
      <c r="A299">
        <v>34299</v>
      </c>
      <c r="B299" t="s">
        <v>1013</v>
      </c>
      <c r="C299">
        <v>4668</v>
      </c>
      <c r="D299">
        <v>3357</v>
      </c>
      <c r="E299">
        <v>9</v>
      </c>
      <c r="F299">
        <v>19.100000000000001</v>
      </c>
      <c r="G299">
        <v>71.900000000000006</v>
      </c>
      <c r="H299">
        <v>445312</v>
      </c>
      <c r="I299">
        <v>297410</v>
      </c>
      <c r="J299" s="18">
        <v>1.62</v>
      </c>
      <c r="K299">
        <v>9.07</v>
      </c>
      <c r="L299">
        <v>2255.5300000000002</v>
      </c>
    </row>
    <row r="300" spans="1:12" x14ac:dyDescent="0.25">
      <c r="A300">
        <v>34300</v>
      </c>
      <c r="B300" t="s">
        <v>1017</v>
      </c>
      <c r="C300">
        <v>2600</v>
      </c>
      <c r="D300">
        <v>2124</v>
      </c>
      <c r="E300">
        <v>8.6</v>
      </c>
      <c r="F300">
        <v>9.6999999999999993</v>
      </c>
      <c r="G300">
        <v>81.7</v>
      </c>
      <c r="H300">
        <v>465099</v>
      </c>
      <c r="I300">
        <v>269481</v>
      </c>
      <c r="J300" s="18">
        <v>1.1399999999999999</v>
      </c>
      <c r="K300">
        <v>20.09</v>
      </c>
      <c r="L300">
        <v>355.24</v>
      </c>
    </row>
    <row r="301" spans="1:12" x14ac:dyDescent="0.25">
      <c r="A301">
        <v>34301</v>
      </c>
      <c r="B301" t="s">
        <v>1022</v>
      </c>
      <c r="C301">
        <v>32350</v>
      </c>
      <c r="D301">
        <v>22884</v>
      </c>
      <c r="E301">
        <v>8</v>
      </c>
      <c r="F301">
        <v>21.3</v>
      </c>
      <c r="G301">
        <v>70.7</v>
      </c>
      <c r="H301">
        <v>305578</v>
      </c>
      <c r="I301">
        <v>182875</v>
      </c>
      <c r="J301" s="18">
        <v>0.73</v>
      </c>
      <c r="K301">
        <v>28.95</v>
      </c>
      <c r="L301">
        <v>-77.86</v>
      </c>
    </row>
    <row r="302" spans="1:12" x14ac:dyDescent="0.25">
      <c r="A302">
        <v>34302</v>
      </c>
      <c r="B302" t="s">
        <v>1029</v>
      </c>
      <c r="C302">
        <v>564</v>
      </c>
      <c r="D302">
        <v>350</v>
      </c>
      <c r="E302">
        <v>9</v>
      </c>
      <c r="F302">
        <v>28.9</v>
      </c>
      <c r="G302">
        <v>62.1</v>
      </c>
      <c r="H302">
        <v>72314</v>
      </c>
      <c r="I302">
        <v>72314</v>
      </c>
      <c r="J302" s="18">
        <v>0.34</v>
      </c>
      <c r="K302">
        <v>74.45</v>
      </c>
      <c r="L302">
        <v>115.58</v>
      </c>
    </row>
    <row r="303" spans="1:12" x14ac:dyDescent="0.25">
      <c r="A303">
        <v>34303</v>
      </c>
      <c r="B303" t="s">
        <v>1031</v>
      </c>
      <c r="C303">
        <v>67</v>
      </c>
      <c r="D303">
        <v>22</v>
      </c>
      <c r="E303">
        <v>15.6</v>
      </c>
      <c r="F303">
        <v>51.4</v>
      </c>
      <c r="G303">
        <v>33</v>
      </c>
      <c r="H303">
        <v>6698</v>
      </c>
      <c r="I303">
        <v>6698</v>
      </c>
      <c r="J303" s="18">
        <v>0.03</v>
      </c>
      <c r="K303">
        <v>-4.84</v>
      </c>
      <c r="L303">
        <v>-3099</v>
      </c>
    </row>
    <row r="304" spans="1:12" x14ac:dyDescent="0.25">
      <c r="A304">
        <v>34304</v>
      </c>
      <c r="B304" t="s">
        <v>1033</v>
      </c>
      <c r="C304">
        <v>547</v>
      </c>
      <c r="D304">
        <v>385</v>
      </c>
      <c r="E304">
        <v>4.5999999999999996</v>
      </c>
      <c r="F304">
        <v>25.1</v>
      </c>
      <c r="G304">
        <v>70.400000000000006</v>
      </c>
      <c r="H304">
        <v>77566</v>
      </c>
      <c r="I304">
        <v>43184</v>
      </c>
      <c r="J304" s="18">
        <v>0.63</v>
      </c>
      <c r="K304">
        <v>18.12</v>
      </c>
      <c r="L304">
        <v>1456.86</v>
      </c>
    </row>
    <row r="305" spans="1:12" x14ac:dyDescent="0.25">
      <c r="A305">
        <v>34305</v>
      </c>
      <c r="B305" t="s">
        <v>1035</v>
      </c>
      <c r="C305">
        <v>267</v>
      </c>
      <c r="D305">
        <v>68</v>
      </c>
      <c r="E305">
        <v>7.9</v>
      </c>
      <c r="F305">
        <v>66.400000000000006</v>
      </c>
      <c r="G305">
        <v>25.6</v>
      </c>
      <c r="H305">
        <v>55537</v>
      </c>
      <c r="I305">
        <v>55537</v>
      </c>
      <c r="J305" s="18">
        <v>0.14000000000000001</v>
      </c>
      <c r="K305">
        <v>253.16</v>
      </c>
      <c r="L305">
        <v>28.21</v>
      </c>
    </row>
    <row r="306" spans="1:12" x14ac:dyDescent="0.25">
      <c r="A306">
        <v>34306</v>
      </c>
      <c r="B306" t="s">
        <v>1037</v>
      </c>
      <c r="C306">
        <v>152</v>
      </c>
      <c r="D306">
        <v>101</v>
      </c>
      <c r="E306">
        <v>5.3</v>
      </c>
      <c r="F306">
        <v>28.1</v>
      </c>
      <c r="G306">
        <v>66.599999999999994</v>
      </c>
      <c r="H306">
        <v>91681</v>
      </c>
      <c r="I306">
        <v>29825</v>
      </c>
      <c r="J306" s="18">
        <v>0.83</v>
      </c>
      <c r="K306">
        <v>11.12</v>
      </c>
      <c r="L306">
        <v>-17840</v>
      </c>
    </row>
    <row r="307" spans="1:12" x14ac:dyDescent="0.25">
      <c r="A307">
        <v>34307</v>
      </c>
      <c r="B307" t="s">
        <v>1039</v>
      </c>
      <c r="C307">
        <v>1202</v>
      </c>
      <c r="D307">
        <v>1123</v>
      </c>
      <c r="E307">
        <v>4</v>
      </c>
      <c r="F307">
        <v>2.6</v>
      </c>
      <c r="G307">
        <v>93.4</v>
      </c>
      <c r="H307">
        <v>43751</v>
      </c>
      <c r="I307">
        <v>43751</v>
      </c>
      <c r="J307" s="18">
        <v>0.68</v>
      </c>
      <c r="K307">
        <v>41.7</v>
      </c>
      <c r="L307">
        <v>197.12</v>
      </c>
    </row>
    <row r="308" spans="1:12" x14ac:dyDescent="0.25">
      <c r="A308">
        <v>34308</v>
      </c>
      <c r="B308" t="s">
        <v>1041</v>
      </c>
      <c r="C308">
        <v>316</v>
      </c>
      <c r="D308">
        <v>214</v>
      </c>
      <c r="E308">
        <v>5.4</v>
      </c>
      <c r="F308">
        <v>26.9</v>
      </c>
      <c r="G308">
        <v>67.7</v>
      </c>
      <c r="H308">
        <v>25210</v>
      </c>
      <c r="I308">
        <v>25210</v>
      </c>
      <c r="J308" s="18">
        <v>0.17</v>
      </c>
      <c r="K308">
        <v>-6.26</v>
      </c>
      <c r="L308">
        <v>-510.88</v>
      </c>
    </row>
    <row r="309" spans="1:12" x14ac:dyDescent="0.25">
      <c r="A309">
        <v>34309</v>
      </c>
      <c r="B309" t="s">
        <v>1043</v>
      </c>
      <c r="C309">
        <v>1975</v>
      </c>
      <c r="D309">
        <v>1888</v>
      </c>
      <c r="E309">
        <v>3.4</v>
      </c>
      <c r="F309">
        <v>1</v>
      </c>
      <c r="G309">
        <v>95.6</v>
      </c>
      <c r="H309">
        <v>167370</v>
      </c>
      <c r="I309">
        <v>127029</v>
      </c>
      <c r="J309" s="18">
        <v>1.65</v>
      </c>
      <c r="K309">
        <v>23.45</v>
      </c>
      <c r="L309">
        <v>1493.66</v>
      </c>
    </row>
    <row r="310" spans="1:12" x14ac:dyDescent="0.25">
      <c r="A310">
        <v>34310</v>
      </c>
      <c r="B310" t="s">
        <v>1047</v>
      </c>
      <c r="C310">
        <v>1544</v>
      </c>
      <c r="D310">
        <v>1312</v>
      </c>
      <c r="E310">
        <v>5.5</v>
      </c>
      <c r="F310">
        <v>9.5</v>
      </c>
      <c r="G310">
        <v>85</v>
      </c>
      <c r="H310">
        <v>297988</v>
      </c>
      <c r="I310">
        <v>217338</v>
      </c>
      <c r="J310" s="18">
        <v>2.1800000000000002</v>
      </c>
      <c r="K310">
        <v>7.56</v>
      </c>
      <c r="L310">
        <v>990.7</v>
      </c>
    </row>
    <row r="311" spans="1:12" x14ac:dyDescent="0.25">
      <c r="A311">
        <v>34311</v>
      </c>
      <c r="B311" t="s">
        <v>1049</v>
      </c>
      <c r="C311">
        <v>939</v>
      </c>
      <c r="D311">
        <v>722</v>
      </c>
      <c r="E311">
        <v>10.199999999999999</v>
      </c>
      <c r="F311">
        <v>12.9</v>
      </c>
      <c r="G311">
        <v>76.900000000000006</v>
      </c>
      <c r="H311">
        <v>138018</v>
      </c>
      <c r="I311">
        <v>103262</v>
      </c>
      <c r="J311" s="18">
        <v>0.86</v>
      </c>
      <c r="K311">
        <v>7</v>
      </c>
      <c r="L311">
        <v>1128.3499999999999</v>
      </c>
    </row>
    <row r="312" spans="1:12" x14ac:dyDescent="0.25">
      <c r="A312">
        <v>34312</v>
      </c>
      <c r="B312" t="s">
        <v>1052</v>
      </c>
      <c r="C312">
        <v>882</v>
      </c>
      <c r="D312">
        <v>599</v>
      </c>
      <c r="E312">
        <v>6.7</v>
      </c>
      <c r="F312">
        <v>25.3</v>
      </c>
      <c r="G312">
        <v>68</v>
      </c>
      <c r="H312">
        <v>89112</v>
      </c>
      <c r="I312">
        <v>84747</v>
      </c>
      <c r="J312" s="18">
        <v>0.28999999999999998</v>
      </c>
      <c r="K312">
        <v>4.76</v>
      </c>
      <c r="L312">
        <v>8427.67</v>
      </c>
    </row>
    <row r="313" spans="1:12" x14ac:dyDescent="0.25">
      <c r="A313">
        <v>34313</v>
      </c>
      <c r="B313" t="s">
        <v>1054</v>
      </c>
      <c r="C313">
        <v>385</v>
      </c>
      <c r="D313">
        <v>292</v>
      </c>
      <c r="E313">
        <v>11</v>
      </c>
      <c r="F313">
        <v>13.3</v>
      </c>
      <c r="G313">
        <v>75.7</v>
      </c>
      <c r="H313">
        <v>39233</v>
      </c>
      <c r="I313">
        <v>39233</v>
      </c>
      <c r="J313" s="18">
        <v>1.01</v>
      </c>
      <c r="K313">
        <v>22.31</v>
      </c>
      <c r="L313">
        <v>149.38</v>
      </c>
    </row>
    <row r="314" spans="1:12" x14ac:dyDescent="0.25">
      <c r="A314">
        <v>34314</v>
      </c>
      <c r="B314" t="s">
        <v>1056</v>
      </c>
      <c r="C314">
        <v>225</v>
      </c>
      <c r="D314">
        <v>201</v>
      </c>
      <c r="E314">
        <v>5.9</v>
      </c>
      <c r="F314">
        <v>5</v>
      </c>
      <c r="G314">
        <v>89.1</v>
      </c>
      <c r="H314">
        <v>77506</v>
      </c>
      <c r="I314">
        <v>69783</v>
      </c>
      <c r="J314" s="18">
        <v>1.24</v>
      </c>
      <c r="K314">
        <v>8.31</v>
      </c>
      <c r="L314">
        <v>803.23</v>
      </c>
    </row>
    <row r="315" spans="1:12" x14ac:dyDescent="0.25">
      <c r="A315">
        <v>34315</v>
      </c>
      <c r="B315" t="s">
        <v>1058</v>
      </c>
      <c r="C315">
        <v>212</v>
      </c>
      <c r="D315">
        <v>173</v>
      </c>
      <c r="E315">
        <v>2.9</v>
      </c>
      <c r="F315">
        <v>15.8</v>
      </c>
      <c r="G315">
        <v>81.400000000000006</v>
      </c>
      <c r="H315">
        <v>29677</v>
      </c>
      <c r="I315">
        <v>29677</v>
      </c>
      <c r="J315" s="18">
        <v>1.06</v>
      </c>
      <c r="K315">
        <v>13.92</v>
      </c>
      <c r="L315">
        <v>239.42</v>
      </c>
    </row>
    <row r="316" spans="1:12" x14ac:dyDescent="0.25">
      <c r="A316">
        <v>34316</v>
      </c>
      <c r="B316" t="s">
        <v>1060</v>
      </c>
      <c r="C316">
        <v>133</v>
      </c>
      <c r="D316">
        <v>88</v>
      </c>
      <c r="E316">
        <v>11.7</v>
      </c>
      <c r="F316">
        <v>21.8</v>
      </c>
      <c r="G316">
        <v>66.5</v>
      </c>
      <c r="H316">
        <v>86968</v>
      </c>
      <c r="I316">
        <v>38522</v>
      </c>
      <c r="J316" s="18">
        <v>1.93</v>
      </c>
      <c r="K316">
        <v>18.89</v>
      </c>
      <c r="L316">
        <v>872.76</v>
      </c>
    </row>
    <row r="317" spans="1:12" x14ac:dyDescent="0.25">
      <c r="A317">
        <v>34317</v>
      </c>
      <c r="B317" t="s">
        <v>1062</v>
      </c>
      <c r="C317">
        <v>184</v>
      </c>
      <c r="D317">
        <v>95</v>
      </c>
      <c r="E317">
        <v>8.1999999999999993</v>
      </c>
      <c r="F317">
        <v>39.9</v>
      </c>
      <c r="G317">
        <v>51.9</v>
      </c>
      <c r="H317">
        <v>53461</v>
      </c>
      <c r="I317">
        <v>27626</v>
      </c>
      <c r="J317" s="18">
        <v>0.12</v>
      </c>
      <c r="K317">
        <v>41.51</v>
      </c>
      <c r="L317">
        <v>1444.26</v>
      </c>
    </row>
    <row r="318" spans="1:12" x14ac:dyDescent="0.25">
      <c r="A318">
        <v>34318</v>
      </c>
      <c r="B318" t="s">
        <v>1064</v>
      </c>
      <c r="C318">
        <v>494</v>
      </c>
      <c r="D318">
        <v>288</v>
      </c>
      <c r="E318">
        <v>4.3</v>
      </c>
      <c r="F318">
        <v>37.4</v>
      </c>
      <c r="G318">
        <v>58.3</v>
      </c>
      <c r="H318">
        <v>160188</v>
      </c>
      <c r="I318">
        <v>155246</v>
      </c>
      <c r="J318" s="18">
        <v>1.0900000000000001</v>
      </c>
      <c r="K318">
        <v>6.16</v>
      </c>
      <c r="L318">
        <v>523.74</v>
      </c>
    </row>
    <row r="319" spans="1:12" x14ac:dyDescent="0.25">
      <c r="A319">
        <v>34319</v>
      </c>
      <c r="B319" t="s">
        <v>1066</v>
      </c>
      <c r="C319">
        <v>114</v>
      </c>
      <c r="D319">
        <v>72</v>
      </c>
      <c r="E319">
        <v>5.3</v>
      </c>
      <c r="F319">
        <v>32</v>
      </c>
      <c r="G319">
        <v>62.6</v>
      </c>
      <c r="H319">
        <v>2298</v>
      </c>
      <c r="I319">
        <v>2278</v>
      </c>
      <c r="J319" s="18">
        <v>0.02</v>
      </c>
      <c r="K319">
        <v>0</v>
      </c>
      <c r="L319">
        <v>0</v>
      </c>
    </row>
    <row r="320" spans="1:12" x14ac:dyDescent="0.25">
      <c r="A320">
        <v>34320</v>
      </c>
      <c r="B320" t="s">
        <v>1068</v>
      </c>
      <c r="C320">
        <v>1022</v>
      </c>
      <c r="D320">
        <v>957</v>
      </c>
      <c r="E320">
        <v>3.8</v>
      </c>
      <c r="F320">
        <v>2.6</v>
      </c>
      <c r="G320">
        <v>93.6</v>
      </c>
      <c r="H320">
        <v>402025</v>
      </c>
      <c r="I320">
        <v>75432</v>
      </c>
      <c r="J320" s="18">
        <v>2.4900000000000002</v>
      </c>
      <c r="K320">
        <v>45.59</v>
      </c>
      <c r="L320">
        <v>-434.85</v>
      </c>
    </row>
    <row r="321" spans="1:12" x14ac:dyDescent="0.25">
      <c r="A321">
        <v>34321</v>
      </c>
      <c r="B321" t="s">
        <v>1070</v>
      </c>
      <c r="C321">
        <v>862</v>
      </c>
      <c r="D321">
        <v>824</v>
      </c>
      <c r="E321">
        <v>2.7</v>
      </c>
      <c r="F321">
        <v>1.7</v>
      </c>
      <c r="G321">
        <v>95.6</v>
      </c>
      <c r="H321">
        <v>46134</v>
      </c>
      <c r="I321">
        <v>35233</v>
      </c>
      <c r="J321" s="18">
        <v>0.88</v>
      </c>
      <c r="K321">
        <v>25.44</v>
      </c>
      <c r="L321">
        <v>547</v>
      </c>
    </row>
    <row r="322" spans="1:12" x14ac:dyDescent="0.25">
      <c r="A322">
        <v>34322</v>
      </c>
      <c r="B322" t="s">
        <v>1072</v>
      </c>
      <c r="C322">
        <v>372</v>
      </c>
      <c r="D322">
        <v>316</v>
      </c>
      <c r="E322">
        <v>6.8</v>
      </c>
      <c r="F322">
        <v>8.1</v>
      </c>
      <c r="G322">
        <v>85.1</v>
      </c>
      <c r="H322">
        <v>48328</v>
      </c>
      <c r="I322">
        <v>46828</v>
      </c>
      <c r="J322" s="18">
        <v>0.23</v>
      </c>
      <c r="K322">
        <v>10.25</v>
      </c>
      <c r="L322">
        <v>444.84</v>
      </c>
    </row>
    <row r="323" spans="1:12" x14ac:dyDescent="0.25">
      <c r="A323">
        <v>34323</v>
      </c>
      <c r="B323" t="s">
        <v>1074</v>
      </c>
      <c r="C323">
        <v>29</v>
      </c>
      <c r="D323">
        <v>20</v>
      </c>
      <c r="E323">
        <v>7.9</v>
      </c>
      <c r="F323">
        <v>23.8</v>
      </c>
      <c r="G323">
        <v>68.3</v>
      </c>
      <c r="H323">
        <v>2851</v>
      </c>
      <c r="I323">
        <v>2510</v>
      </c>
      <c r="J323" s="18">
        <v>0.04</v>
      </c>
      <c r="K323">
        <v>0</v>
      </c>
      <c r="L323">
        <v>-113.67</v>
      </c>
    </row>
    <row r="324" spans="1:12" x14ac:dyDescent="0.25">
      <c r="A324">
        <v>34324</v>
      </c>
      <c r="B324" t="s">
        <v>1076</v>
      </c>
      <c r="C324">
        <v>9252</v>
      </c>
      <c r="D324">
        <v>2377</v>
      </c>
      <c r="E324">
        <v>0.2</v>
      </c>
      <c r="F324">
        <v>74.2</v>
      </c>
      <c r="G324">
        <v>25.7</v>
      </c>
      <c r="H324">
        <v>6635</v>
      </c>
      <c r="I324">
        <v>4569</v>
      </c>
      <c r="J324" s="18">
        <v>0.21</v>
      </c>
      <c r="K324">
        <v>69.06</v>
      </c>
      <c r="L324">
        <v>-10.27</v>
      </c>
    </row>
    <row r="325" spans="1:12" x14ac:dyDescent="0.25">
      <c r="A325">
        <v>34325</v>
      </c>
      <c r="B325" t="s">
        <v>1081</v>
      </c>
      <c r="C325">
        <v>872</v>
      </c>
      <c r="D325">
        <v>731</v>
      </c>
      <c r="E325">
        <v>9.1999999999999993</v>
      </c>
      <c r="F325">
        <v>7</v>
      </c>
      <c r="G325">
        <v>83.8</v>
      </c>
      <c r="H325">
        <v>60179</v>
      </c>
      <c r="I325">
        <v>52544</v>
      </c>
      <c r="J325" s="18">
        <v>0.89</v>
      </c>
      <c r="K325">
        <v>25.74</v>
      </c>
      <c r="L325">
        <v>241.96</v>
      </c>
    </row>
    <row r="326" spans="1:12" x14ac:dyDescent="0.25">
      <c r="A326">
        <v>34326</v>
      </c>
      <c r="B326" t="s">
        <v>1083</v>
      </c>
      <c r="C326">
        <v>54</v>
      </c>
      <c r="D326">
        <v>35</v>
      </c>
      <c r="E326">
        <v>0</v>
      </c>
      <c r="F326">
        <v>35.6</v>
      </c>
      <c r="G326">
        <v>64.400000000000006</v>
      </c>
      <c r="H326">
        <v>5900</v>
      </c>
      <c r="I326">
        <v>5900</v>
      </c>
      <c r="J326" s="18">
        <v>0.06</v>
      </c>
      <c r="K326">
        <v>-11.54</v>
      </c>
      <c r="L326">
        <v>144.38999999999999</v>
      </c>
    </row>
    <row r="327" spans="1:12" x14ac:dyDescent="0.25">
      <c r="A327">
        <v>34327</v>
      </c>
      <c r="B327" t="s">
        <v>1085</v>
      </c>
      <c r="C327">
        <v>2943</v>
      </c>
      <c r="D327">
        <v>2655</v>
      </c>
      <c r="E327">
        <v>6</v>
      </c>
      <c r="F327">
        <v>3.7</v>
      </c>
      <c r="G327">
        <v>90.2</v>
      </c>
      <c r="H327">
        <v>227103</v>
      </c>
      <c r="I327">
        <v>157566</v>
      </c>
      <c r="J327" s="18">
        <v>2.4700000000000002</v>
      </c>
      <c r="K327">
        <v>87.79</v>
      </c>
      <c r="L327">
        <v>82.89</v>
      </c>
    </row>
    <row r="328" spans="1:12" x14ac:dyDescent="0.25">
      <c r="A328">
        <v>34328</v>
      </c>
      <c r="B328" t="s">
        <v>1090</v>
      </c>
      <c r="C328">
        <v>540</v>
      </c>
      <c r="D328">
        <v>470</v>
      </c>
      <c r="E328">
        <v>9.4</v>
      </c>
      <c r="F328">
        <v>3.7</v>
      </c>
      <c r="G328">
        <v>87</v>
      </c>
      <c r="H328">
        <v>41692</v>
      </c>
      <c r="I328">
        <v>41692</v>
      </c>
      <c r="J328" s="18">
        <v>0.25</v>
      </c>
      <c r="K328">
        <v>-4.66</v>
      </c>
      <c r="L328">
        <v>-858.9</v>
      </c>
    </row>
    <row r="329" spans="1:12" x14ac:dyDescent="0.25">
      <c r="A329">
        <v>34329</v>
      </c>
      <c r="B329" t="s">
        <v>1092</v>
      </c>
      <c r="C329">
        <v>2420</v>
      </c>
      <c r="D329">
        <v>1132</v>
      </c>
      <c r="E329">
        <v>0.8</v>
      </c>
      <c r="F329">
        <v>52.4</v>
      </c>
      <c r="G329">
        <v>46.8</v>
      </c>
      <c r="H329">
        <v>205068</v>
      </c>
      <c r="I329">
        <v>59416</v>
      </c>
      <c r="J329" s="18">
        <v>0.54</v>
      </c>
      <c r="K329">
        <v>42.26</v>
      </c>
      <c r="L329">
        <v>747.45</v>
      </c>
    </row>
    <row r="330" spans="1:12" x14ac:dyDescent="0.25">
      <c r="A330">
        <v>34331</v>
      </c>
      <c r="B330" t="s">
        <v>1094</v>
      </c>
      <c r="C330">
        <v>123</v>
      </c>
      <c r="D330">
        <v>49</v>
      </c>
      <c r="E330">
        <v>10.5</v>
      </c>
      <c r="F330">
        <v>49.4</v>
      </c>
      <c r="G330">
        <v>40.1</v>
      </c>
      <c r="H330">
        <v>0</v>
      </c>
      <c r="I330">
        <v>0</v>
      </c>
      <c r="J330" s="18">
        <v>0</v>
      </c>
      <c r="K330">
        <v>0</v>
      </c>
      <c r="L330">
        <v>0</v>
      </c>
    </row>
    <row r="331" spans="1:12" x14ac:dyDescent="0.25">
      <c r="A331">
        <v>34332</v>
      </c>
      <c r="B331" t="s">
        <v>1096</v>
      </c>
      <c r="C331">
        <v>5600</v>
      </c>
      <c r="D331">
        <v>2630</v>
      </c>
      <c r="E331">
        <v>6.3</v>
      </c>
      <c r="F331">
        <v>46.7</v>
      </c>
      <c r="G331">
        <v>47</v>
      </c>
      <c r="H331">
        <v>355478</v>
      </c>
      <c r="I331">
        <v>186893</v>
      </c>
      <c r="J331" s="18">
        <v>1.08</v>
      </c>
      <c r="K331">
        <v>31.49</v>
      </c>
      <c r="L331">
        <v>522.57000000000005</v>
      </c>
    </row>
    <row r="332" spans="1:12" x14ac:dyDescent="0.25">
      <c r="A332">
        <v>34333</v>
      </c>
      <c r="B332" t="s">
        <v>1101</v>
      </c>
      <c r="C332">
        <v>2389</v>
      </c>
      <c r="D332">
        <v>1603</v>
      </c>
      <c r="E332">
        <v>5.4</v>
      </c>
      <c r="F332">
        <v>27.5</v>
      </c>
      <c r="G332">
        <v>67.099999999999994</v>
      </c>
      <c r="H332">
        <v>120612</v>
      </c>
      <c r="I332">
        <v>77755</v>
      </c>
      <c r="J332" s="18">
        <v>0.39</v>
      </c>
      <c r="K332">
        <v>41.04</v>
      </c>
      <c r="L332">
        <v>296.35000000000002</v>
      </c>
    </row>
    <row r="333" spans="1:12" x14ac:dyDescent="0.25">
      <c r="A333">
        <v>34334</v>
      </c>
      <c r="B333" t="s">
        <v>1103</v>
      </c>
      <c r="C333">
        <v>328</v>
      </c>
      <c r="D333">
        <v>149</v>
      </c>
      <c r="E333">
        <v>17.399999999999999</v>
      </c>
      <c r="F333">
        <v>37.200000000000003</v>
      </c>
      <c r="G333">
        <v>45.4</v>
      </c>
      <c r="H333">
        <v>29360</v>
      </c>
      <c r="I333">
        <v>12204</v>
      </c>
      <c r="J333" s="18">
        <v>0.1</v>
      </c>
      <c r="K333">
        <v>8.76</v>
      </c>
      <c r="L333">
        <v>3423.5</v>
      </c>
    </row>
    <row r="334" spans="1:12" x14ac:dyDescent="0.25">
      <c r="A334">
        <v>34335</v>
      </c>
      <c r="B334" t="s">
        <v>1105</v>
      </c>
      <c r="C334">
        <v>289</v>
      </c>
      <c r="D334">
        <v>193</v>
      </c>
      <c r="E334">
        <v>6.6</v>
      </c>
      <c r="F334">
        <v>26.6</v>
      </c>
      <c r="G334">
        <v>66.8</v>
      </c>
      <c r="H334">
        <v>20878</v>
      </c>
      <c r="I334">
        <v>20878</v>
      </c>
      <c r="J334" s="18">
        <v>0.26</v>
      </c>
      <c r="K334">
        <v>7.81</v>
      </c>
      <c r="L334">
        <v>-1646.57</v>
      </c>
    </row>
    <row r="335" spans="1:12" x14ac:dyDescent="0.25">
      <c r="A335">
        <v>34336</v>
      </c>
      <c r="B335" t="s">
        <v>1107</v>
      </c>
      <c r="C335">
        <v>2481</v>
      </c>
      <c r="D335">
        <v>1956</v>
      </c>
      <c r="E335">
        <v>10.3</v>
      </c>
      <c r="F335">
        <v>10.9</v>
      </c>
      <c r="G335">
        <v>78.8</v>
      </c>
      <c r="H335">
        <v>385967</v>
      </c>
      <c r="I335">
        <v>50319</v>
      </c>
      <c r="J335" s="18">
        <v>2.23</v>
      </c>
      <c r="K335">
        <v>47.73</v>
      </c>
      <c r="L335">
        <v>3673.48</v>
      </c>
    </row>
    <row r="336" spans="1:12" x14ac:dyDescent="0.25">
      <c r="A336">
        <v>34337</v>
      </c>
      <c r="B336" t="s">
        <v>1112</v>
      </c>
      <c r="C336">
        <v>4359</v>
      </c>
      <c r="D336">
        <v>3968</v>
      </c>
      <c r="E336">
        <v>4.2</v>
      </c>
      <c r="F336">
        <v>4.7</v>
      </c>
      <c r="G336">
        <v>91</v>
      </c>
      <c r="H336">
        <v>250367</v>
      </c>
      <c r="I336">
        <v>204647</v>
      </c>
      <c r="J336" s="18">
        <v>0.8</v>
      </c>
      <c r="K336">
        <v>33.61</v>
      </c>
      <c r="L336">
        <v>247.81</v>
      </c>
    </row>
    <row r="337" spans="1:12" x14ac:dyDescent="0.25">
      <c r="A337">
        <v>34338</v>
      </c>
      <c r="B337" t="s">
        <v>1117</v>
      </c>
      <c r="C337">
        <v>62</v>
      </c>
      <c r="D337">
        <v>36</v>
      </c>
      <c r="E337">
        <v>4.8</v>
      </c>
      <c r="F337">
        <v>37.1</v>
      </c>
      <c r="G337">
        <v>58.1</v>
      </c>
      <c r="H337">
        <v>2294</v>
      </c>
      <c r="I337">
        <v>2294</v>
      </c>
      <c r="J337" s="18">
        <v>7.0000000000000007E-2</v>
      </c>
      <c r="K337">
        <v>0</v>
      </c>
      <c r="L337">
        <v>0</v>
      </c>
    </row>
    <row r="338" spans="1:12" x14ac:dyDescent="0.25">
      <c r="A338">
        <v>34339</v>
      </c>
      <c r="B338" t="s">
        <v>1119</v>
      </c>
      <c r="C338">
        <v>140</v>
      </c>
      <c r="D338">
        <v>80</v>
      </c>
      <c r="E338">
        <v>7.4</v>
      </c>
      <c r="F338">
        <v>35.700000000000003</v>
      </c>
      <c r="G338">
        <v>56.8</v>
      </c>
      <c r="H338">
        <v>18354</v>
      </c>
      <c r="I338">
        <v>15342</v>
      </c>
      <c r="J338" s="18">
        <v>0.13</v>
      </c>
      <c r="K338">
        <v>17.489999999999998</v>
      </c>
      <c r="L338">
        <v>381.14</v>
      </c>
    </row>
    <row r="339" spans="1:12" x14ac:dyDescent="0.25">
      <c r="A339">
        <v>34340</v>
      </c>
      <c r="B339" t="s">
        <v>1121</v>
      </c>
      <c r="C339">
        <v>602</v>
      </c>
      <c r="D339">
        <v>563</v>
      </c>
      <c r="E339">
        <v>3.2</v>
      </c>
      <c r="F339">
        <v>3.2</v>
      </c>
      <c r="G339">
        <v>93.6</v>
      </c>
      <c r="H339">
        <v>96598</v>
      </c>
      <c r="I339">
        <v>87234</v>
      </c>
      <c r="J339" s="18">
        <v>1.74</v>
      </c>
      <c r="K339">
        <v>9.4700000000000006</v>
      </c>
      <c r="L339">
        <v>-3185.27</v>
      </c>
    </row>
    <row r="340" spans="1:12" x14ac:dyDescent="0.25">
      <c r="A340">
        <v>34341</v>
      </c>
      <c r="B340" t="s">
        <v>1123</v>
      </c>
      <c r="C340">
        <v>1742</v>
      </c>
      <c r="D340">
        <v>1498</v>
      </c>
      <c r="E340">
        <v>9.5</v>
      </c>
      <c r="F340">
        <v>4.5</v>
      </c>
      <c r="G340">
        <v>86</v>
      </c>
      <c r="H340">
        <v>141446</v>
      </c>
      <c r="I340">
        <v>102716</v>
      </c>
      <c r="J340" s="18">
        <v>0.38</v>
      </c>
      <c r="K340">
        <v>31.52</v>
      </c>
      <c r="L340">
        <v>231.49</v>
      </c>
    </row>
    <row r="341" spans="1:12" x14ac:dyDescent="0.25">
      <c r="A341">
        <v>34342</v>
      </c>
      <c r="B341" t="s">
        <v>1128</v>
      </c>
      <c r="C341">
        <v>100</v>
      </c>
      <c r="D341">
        <v>86</v>
      </c>
      <c r="E341">
        <v>5.6</v>
      </c>
      <c r="F341">
        <v>8.4</v>
      </c>
      <c r="G341">
        <v>86</v>
      </c>
      <c r="H341">
        <v>28806</v>
      </c>
      <c r="I341">
        <v>23287</v>
      </c>
      <c r="J341" s="18">
        <v>0.18</v>
      </c>
      <c r="K341">
        <v>-7.92</v>
      </c>
      <c r="L341">
        <v>-789.13</v>
      </c>
    </row>
    <row r="342" spans="1:12" x14ac:dyDescent="0.25">
      <c r="A342">
        <v>34343</v>
      </c>
      <c r="B342" t="s">
        <v>1130</v>
      </c>
      <c r="C342">
        <v>577</v>
      </c>
      <c r="D342">
        <v>529</v>
      </c>
      <c r="E342">
        <v>6.2</v>
      </c>
      <c r="F342">
        <v>2.1</v>
      </c>
      <c r="G342">
        <v>91.7</v>
      </c>
      <c r="H342">
        <v>128728</v>
      </c>
      <c r="I342">
        <v>121506</v>
      </c>
      <c r="J342" s="18">
        <v>0.76</v>
      </c>
      <c r="K342">
        <v>6.7</v>
      </c>
      <c r="L342">
        <v>1818.22</v>
      </c>
    </row>
    <row r="343" spans="1:12" x14ac:dyDescent="0.25">
      <c r="A343">
        <v>34344</v>
      </c>
      <c r="B343" t="s">
        <v>1132</v>
      </c>
      <c r="C343">
        <v>20562</v>
      </c>
      <c r="D343">
        <v>5136</v>
      </c>
      <c r="E343">
        <v>1.4</v>
      </c>
      <c r="F343">
        <v>73.7</v>
      </c>
      <c r="G343">
        <v>25</v>
      </c>
      <c r="H343">
        <v>0</v>
      </c>
      <c r="I343">
        <v>0</v>
      </c>
      <c r="J343" s="18">
        <v>0</v>
      </c>
      <c r="K343">
        <v>0</v>
      </c>
      <c r="L343">
        <v>0</v>
      </c>
    </row>
    <row r="344" spans="1:12" x14ac:dyDescent="0.25">
      <c r="A344">
        <v>34</v>
      </c>
      <c r="B344" t="s">
        <v>1138</v>
      </c>
      <c r="C344">
        <f>SUM(C2:C343)</f>
        <v>729642</v>
      </c>
      <c r="D344">
        <f t="shared" ref="D344" si="0">SUM(D2:D343)</f>
        <v>543023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4"/>
  <sheetViews>
    <sheetView workbookViewId="0">
      <pane xSplit="2" ySplit="2" topLeftCell="X3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AR1" sqref="AR1:AR1048576"/>
    </sheetView>
  </sheetViews>
  <sheetFormatPr baseColWidth="10" defaultRowHeight="15" x14ac:dyDescent="0.25"/>
  <sheetData>
    <row r="1" spans="1:44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</row>
    <row r="2" spans="1:44" ht="105" x14ac:dyDescent="0.25">
      <c r="A2" t="s">
        <v>0</v>
      </c>
      <c r="B2" t="s">
        <v>1</v>
      </c>
      <c r="C2" s="3" t="s">
        <v>34</v>
      </c>
      <c r="D2" s="3" t="s">
        <v>35</v>
      </c>
      <c r="E2" s="3" t="s">
        <v>36</v>
      </c>
      <c r="F2" s="3" t="s">
        <v>37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3" t="s">
        <v>46</v>
      </c>
      <c r="P2" s="3" t="s">
        <v>47</v>
      </c>
      <c r="Q2" s="3" t="s">
        <v>48</v>
      </c>
      <c r="R2" s="3" t="s">
        <v>49</v>
      </c>
      <c r="S2" s="3" t="s">
        <v>50</v>
      </c>
      <c r="T2" s="3" t="s">
        <v>51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C2" s="3" t="s">
        <v>60</v>
      </c>
      <c r="AD2" s="3" t="s">
        <v>61</v>
      </c>
      <c r="AE2" s="3" t="s">
        <v>62</v>
      </c>
      <c r="AF2" s="3" t="s">
        <v>63</v>
      </c>
      <c r="AG2" s="3" t="s">
        <v>64</v>
      </c>
      <c r="AH2" s="3" t="s">
        <v>65</v>
      </c>
      <c r="AI2" s="3" t="s">
        <v>66</v>
      </c>
      <c r="AJ2" s="3" t="s">
        <v>67</v>
      </c>
      <c r="AK2" s="3" t="s">
        <v>68</v>
      </c>
      <c r="AL2" s="3" t="s">
        <v>69</v>
      </c>
      <c r="AM2" s="3" t="s">
        <v>70</v>
      </c>
      <c r="AN2" s="3" t="s">
        <v>71</v>
      </c>
      <c r="AO2" s="3" t="s">
        <v>72</v>
      </c>
      <c r="AP2" s="3" t="s">
        <v>99</v>
      </c>
      <c r="AQ2" s="3" t="s">
        <v>100</v>
      </c>
      <c r="AR2" s="3" t="s">
        <v>1290</v>
      </c>
    </row>
    <row r="3" spans="1:44" x14ac:dyDescent="0.25">
      <c r="A3">
        <v>34001</v>
      </c>
      <c r="B3" t="s">
        <v>101</v>
      </c>
      <c r="E3" t="s">
        <v>114</v>
      </c>
      <c r="G3">
        <v>25</v>
      </c>
      <c r="H3">
        <v>3</v>
      </c>
      <c r="I3" t="s">
        <v>115</v>
      </c>
      <c r="J3">
        <v>1.6666666670000001</v>
      </c>
      <c r="K3">
        <v>1.3333333329999999</v>
      </c>
      <c r="L3">
        <v>3</v>
      </c>
      <c r="M3">
        <v>3</v>
      </c>
      <c r="N3">
        <v>5</v>
      </c>
      <c r="O3">
        <v>4</v>
      </c>
      <c r="P3">
        <v>1</v>
      </c>
      <c r="Q3">
        <v>2</v>
      </c>
      <c r="R3">
        <v>9</v>
      </c>
      <c r="S3">
        <v>6</v>
      </c>
      <c r="T3">
        <v>7</v>
      </c>
      <c r="U3">
        <v>0</v>
      </c>
      <c r="V3">
        <v>20</v>
      </c>
      <c r="W3" s="1">
        <v>0.03</v>
      </c>
      <c r="X3">
        <v>22</v>
      </c>
      <c r="Y3">
        <v>5</v>
      </c>
      <c r="Z3">
        <v>18</v>
      </c>
      <c r="AA3">
        <v>7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3</v>
      </c>
      <c r="AP3" t="s">
        <v>117</v>
      </c>
      <c r="AQ3" t="s">
        <v>118</v>
      </c>
      <c r="AR3">
        <v>3</v>
      </c>
    </row>
    <row r="4" spans="1:44" x14ac:dyDescent="0.25">
      <c r="A4">
        <v>34002</v>
      </c>
      <c r="B4" t="s">
        <v>119</v>
      </c>
      <c r="E4" t="s">
        <v>114</v>
      </c>
      <c r="G4">
        <v>29</v>
      </c>
      <c r="H4" t="s">
        <v>115</v>
      </c>
      <c r="I4" t="s">
        <v>115</v>
      </c>
      <c r="J4" t="s">
        <v>115</v>
      </c>
      <c r="K4">
        <v>3</v>
      </c>
      <c r="L4">
        <v>1</v>
      </c>
      <c r="M4">
        <v>8</v>
      </c>
      <c r="N4">
        <v>9</v>
      </c>
      <c r="O4">
        <v>6</v>
      </c>
      <c r="P4">
        <v>0</v>
      </c>
      <c r="Q4">
        <v>5</v>
      </c>
      <c r="R4">
        <v>13</v>
      </c>
      <c r="S4">
        <v>10</v>
      </c>
      <c r="T4">
        <v>1</v>
      </c>
      <c r="U4">
        <v>0</v>
      </c>
      <c r="V4">
        <v>7.1429</v>
      </c>
      <c r="W4" s="1">
        <v>0.06</v>
      </c>
      <c r="X4">
        <v>28</v>
      </c>
      <c r="Y4">
        <v>11</v>
      </c>
      <c r="Z4">
        <v>24</v>
      </c>
      <c r="AA4">
        <v>2</v>
      </c>
      <c r="AB4">
        <v>0</v>
      </c>
      <c r="AC4">
        <v>1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3</v>
      </c>
      <c r="AN4">
        <v>0</v>
      </c>
      <c r="AO4">
        <v>3</v>
      </c>
      <c r="AP4" t="s">
        <v>127</v>
      </c>
      <c r="AQ4" t="s">
        <v>128</v>
      </c>
      <c r="AR4">
        <v>3</v>
      </c>
    </row>
    <row r="5" spans="1:44" x14ac:dyDescent="0.25">
      <c r="A5">
        <v>34003</v>
      </c>
      <c r="B5" t="s">
        <v>129</v>
      </c>
      <c r="C5">
        <v>1547</v>
      </c>
      <c r="D5">
        <v>2890</v>
      </c>
      <c r="E5" t="s">
        <v>134</v>
      </c>
      <c r="F5" t="s">
        <v>135</v>
      </c>
      <c r="G5">
        <v>1204</v>
      </c>
      <c r="H5">
        <v>50</v>
      </c>
      <c r="I5">
        <v>15.33333333</v>
      </c>
      <c r="J5">
        <v>4.3725490200000001</v>
      </c>
      <c r="K5">
        <v>5.1891891890000004</v>
      </c>
      <c r="L5">
        <v>50</v>
      </c>
      <c r="M5">
        <v>322</v>
      </c>
      <c r="N5">
        <v>223</v>
      </c>
      <c r="O5">
        <v>192</v>
      </c>
      <c r="P5">
        <v>18</v>
      </c>
      <c r="Q5">
        <v>248</v>
      </c>
      <c r="R5">
        <v>515</v>
      </c>
      <c r="S5">
        <v>372</v>
      </c>
      <c r="T5">
        <v>51</v>
      </c>
      <c r="U5">
        <v>0.58919999999999995</v>
      </c>
      <c r="V5">
        <v>7.6588000000000003</v>
      </c>
      <c r="W5" s="1">
        <v>0.08</v>
      </c>
      <c r="X5">
        <v>926</v>
      </c>
      <c r="Y5">
        <v>65</v>
      </c>
      <c r="Z5">
        <v>906</v>
      </c>
      <c r="AA5">
        <v>110</v>
      </c>
      <c r="AB5">
        <v>20</v>
      </c>
      <c r="AC5">
        <v>50</v>
      </c>
      <c r="AD5">
        <v>0</v>
      </c>
      <c r="AE5">
        <v>0</v>
      </c>
      <c r="AF5">
        <v>0</v>
      </c>
      <c r="AG5">
        <v>8</v>
      </c>
      <c r="AH5">
        <v>0</v>
      </c>
      <c r="AI5">
        <v>0</v>
      </c>
      <c r="AJ5">
        <v>23</v>
      </c>
      <c r="AK5">
        <v>35</v>
      </c>
      <c r="AL5">
        <v>81</v>
      </c>
      <c r="AM5">
        <v>75</v>
      </c>
      <c r="AN5">
        <v>50</v>
      </c>
      <c r="AO5">
        <v>3</v>
      </c>
      <c r="AP5" t="s">
        <v>137</v>
      </c>
      <c r="AQ5" t="s">
        <v>138</v>
      </c>
      <c r="AR5">
        <v>1</v>
      </c>
    </row>
    <row r="6" spans="1:44" x14ac:dyDescent="0.25">
      <c r="A6">
        <v>34004</v>
      </c>
      <c r="B6" t="s">
        <v>139</v>
      </c>
      <c r="E6" t="s">
        <v>114</v>
      </c>
      <c r="G6">
        <v>0</v>
      </c>
      <c r="H6" t="s">
        <v>115</v>
      </c>
      <c r="I6" t="s">
        <v>115</v>
      </c>
      <c r="J6" t="s">
        <v>115</v>
      </c>
      <c r="K6" t="s">
        <v>115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 s="1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3</v>
      </c>
      <c r="AP6" t="s">
        <v>146</v>
      </c>
      <c r="AQ6" t="s">
        <v>146</v>
      </c>
      <c r="AR6">
        <v>3</v>
      </c>
    </row>
    <row r="7" spans="1:44" x14ac:dyDescent="0.25">
      <c r="A7">
        <v>34005</v>
      </c>
      <c r="B7" t="s">
        <v>147</v>
      </c>
      <c r="E7" t="s">
        <v>114</v>
      </c>
      <c r="G7">
        <v>0</v>
      </c>
      <c r="H7" t="s">
        <v>115</v>
      </c>
      <c r="I7" t="s">
        <v>115</v>
      </c>
      <c r="J7" t="s">
        <v>115</v>
      </c>
      <c r="K7" t="s">
        <v>115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 s="1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3</v>
      </c>
      <c r="AP7" t="s">
        <v>146</v>
      </c>
      <c r="AQ7" t="s">
        <v>146</v>
      </c>
      <c r="AR7">
        <v>3</v>
      </c>
    </row>
    <row r="8" spans="1:44" x14ac:dyDescent="0.25">
      <c r="A8">
        <v>34006</v>
      </c>
      <c r="B8" t="s">
        <v>158</v>
      </c>
      <c r="E8" t="s">
        <v>114</v>
      </c>
      <c r="G8">
        <v>0</v>
      </c>
      <c r="H8" t="s">
        <v>115</v>
      </c>
      <c r="I8" t="s">
        <v>115</v>
      </c>
      <c r="J8" t="s">
        <v>115</v>
      </c>
      <c r="K8" t="s">
        <v>115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 s="1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3</v>
      </c>
      <c r="AP8" t="s">
        <v>146</v>
      </c>
      <c r="AQ8" t="s">
        <v>146</v>
      </c>
      <c r="AR8">
        <v>3</v>
      </c>
    </row>
    <row r="9" spans="1:44" x14ac:dyDescent="0.25">
      <c r="A9">
        <v>34007</v>
      </c>
      <c r="B9" t="s">
        <v>161</v>
      </c>
      <c r="E9" t="s">
        <v>114</v>
      </c>
      <c r="G9">
        <v>0</v>
      </c>
      <c r="H9" t="s">
        <v>115</v>
      </c>
      <c r="I9" t="s">
        <v>115</v>
      </c>
      <c r="J9" t="s">
        <v>115</v>
      </c>
      <c r="K9" t="s">
        <v>115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 s="1">
        <v>0</v>
      </c>
      <c r="X9">
        <v>1</v>
      </c>
      <c r="Y9">
        <v>0</v>
      </c>
      <c r="Z9">
        <v>1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3</v>
      </c>
      <c r="AP9" t="s">
        <v>146</v>
      </c>
      <c r="AQ9" t="s">
        <v>146</v>
      </c>
      <c r="AR9">
        <v>3</v>
      </c>
    </row>
    <row r="10" spans="1:44" x14ac:dyDescent="0.25">
      <c r="A10">
        <v>34008</v>
      </c>
      <c r="B10" t="s">
        <v>163</v>
      </c>
      <c r="E10" t="s">
        <v>114</v>
      </c>
      <c r="G10">
        <v>10</v>
      </c>
      <c r="H10" t="s">
        <v>115</v>
      </c>
      <c r="I10" t="s">
        <v>115</v>
      </c>
      <c r="J10">
        <v>1</v>
      </c>
      <c r="K10" t="s">
        <v>115</v>
      </c>
      <c r="L10">
        <v>0</v>
      </c>
      <c r="M10">
        <v>2</v>
      </c>
      <c r="N10">
        <v>1</v>
      </c>
      <c r="O10">
        <v>2</v>
      </c>
      <c r="P10">
        <v>0</v>
      </c>
      <c r="Q10">
        <v>3</v>
      </c>
      <c r="R10">
        <v>5</v>
      </c>
      <c r="S10">
        <v>2</v>
      </c>
      <c r="T10">
        <v>0</v>
      </c>
      <c r="U10">
        <v>0</v>
      </c>
      <c r="V10">
        <v>10</v>
      </c>
      <c r="W10" s="1">
        <v>0.04</v>
      </c>
      <c r="X10">
        <v>3</v>
      </c>
      <c r="Y10">
        <v>0</v>
      </c>
      <c r="Z10">
        <v>5</v>
      </c>
      <c r="AA10">
        <v>1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3</v>
      </c>
      <c r="AP10" t="s">
        <v>146</v>
      </c>
      <c r="AQ10" t="s">
        <v>170</v>
      </c>
      <c r="AR10">
        <v>3</v>
      </c>
    </row>
    <row r="11" spans="1:44" x14ac:dyDescent="0.25">
      <c r="A11">
        <v>34009</v>
      </c>
      <c r="B11" t="s">
        <v>171</v>
      </c>
      <c r="E11" t="s">
        <v>114</v>
      </c>
      <c r="G11">
        <v>13</v>
      </c>
      <c r="H11" t="s">
        <v>115</v>
      </c>
      <c r="I11" t="s">
        <v>115</v>
      </c>
      <c r="J11">
        <v>9</v>
      </c>
      <c r="K11" t="s">
        <v>115</v>
      </c>
      <c r="L11">
        <v>0</v>
      </c>
      <c r="M11">
        <v>0</v>
      </c>
      <c r="N11">
        <v>9</v>
      </c>
      <c r="O11">
        <v>3</v>
      </c>
      <c r="P11">
        <v>0</v>
      </c>
      <c r="Q11">
        <v>0</v>
      </c>
      <c r="R11">
        <v>6</v>
      </c>
      <c r="S11">
        <v>6</v>
      </c>
      <c r="T11">
        <v>1</v>
      </c>
      <c r="U11">
        <v>0</v>
      </c>
      <c r="V11">
        <v>7.6923000000000004</v>
      </c>
      <c r="W11" s="1">
        <v>0.02</v>
      </c>
      <c r="X11">
        <v>10</v>
      </c>
      <c r="Y11">
        <v>1</v>
      </c>
      <c r="Z11">
        <v>12</v>
      </c>
      <c r="AA11">
        <v>1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3</v>
      </c>
      <c r="AP11" t="s">
        <v>174</v>
      </c>
      <c r="AQ11" t="s">
        <v>128</v>
      </c>
      <c r="AR11">
        <v>3</v>
      </c>
    </row>
    <row r="12" spans="1:44" x14ac:dyDescent="0.25">
      <c r="A12">
        <v>34010</v>
      </c>
      <c r="B12" t="s">
        <v>175</v>
      </c>
      <c r="E12" t="s">
        <v>114</v>
      </c>
      <c r="G12">
        <v>60</v>
      </c>
      <c r="H12" t="s">
        <v>115</v>
      </c>
      <c r="I12" t="s">
        <v>115</v>
      </c>
      <c r="J12">
        <v>19</v>
      </c>
      <c r="K12">
        <v>4</v>
      </c>
      <c r="L12">
        <v>6</v>
      </c>
      <c r="M12">
        <v>18</v>
      </c>
      <c r="N12">
        <v>19</v>
      </c>
      <c r="O12">
        <v>4</v>
      </c>
      <c r="P12">
        <v>0</v>
      </c>
      <c r="Q12">
        <v>5</v>
      </c>
      <c r="R12">
        <v>25</v>
      </c>
      <c r="S12">
        <v>26</v>
      </c>
      <c r="T12">
        <v>4</v>
      </c>
      <c r="U12">
        <v>0</v>
      </c>
      <c r="V12">
        <v>3.3898000000000001</v>
      </c>
      <c r="W12" s="1">
        <v>0.05</v>
      </c>
      <c r="X12">
        <v>37</v>
      </c>
      <c r="Y12">
        <v>3</v>
      </c>
      <c r="Z12">
        <v>49</v>
      </c>
      <c r="AA12">
        <v>2</v>
      </c>
      <c r="AB12">
        <v>0</v>
      </c>
      <c r="AC12">
        <v>2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2</v>
      </c>
      <c r="AN12">
        <v>0</v>
      </c>
      <c r="AO12">
        <v>3</v>
      </c>
      <c r="AP12" t="s">
        <v>183</v>
      </c>
      <c r="AQ12" t="s">
        <v>184</v>
      </c>
      <c r="AR12">
        <v>2</v>
      </c>
    </row>
    <row r="13" spans="1:44" x14ac:dyDescent="0.25">
      <c r="A13">
        <v>34011</v>
      </c>
      <c r="B13" t="s">
        <v>185</v>
      </c>
      <c r="E13" t="s">
        <v>114</v>
      </c>
      <c r="G13">
        <v>0</v>
      </c>
      <c r="H13" t="s">
        <v>115</v>
      </c>
      <c r="I13" t="s">
        <v>115</v>
      </c>
      <c r="J13" t="s">
        <v>115</v>
      </c>
      <c r="K13" t="s">
        <v>115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 s="1">
        <v>0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3</v>
      </c>
      <c r="AP13" t="s">
        <v>146</v>
      </c>
      <c r="AQ13" t="s">
        <v>146</v>
      </c>
      <c r="AR13">
        <v>4</v>
      </c>
    </row>
    <row r="14" spans="1:44" x14ac:dyDescent="0.25">
      <c r="A14">
        <v>34012</v>
      </c>
      <c r="B14" t="s">
        <v>187</v>
      </c>
      <c r="E14" t="s">
        <v>114</v>
      </c>
      <c r="G14">
        <v>0</v>
      </c>
      <c r="H14" t="s">
        <v>115</v>
      </c>
      <c r="I14" t="s">
        <v>115</v>
      </c>
      <c r="J14" t="s">
        <v>115</v>
      </c>
      <c r="K14" t="s">
        <v>115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 s="1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 t="s">
        <v>146</v>
      </c>
      <c r="AQ14" t="s">
        <v>146</v>
      </c>
      <c r="AR14">
        <v>2</v>
      </c>
    </row>
    <row r="15" spans="1:44" x14ac:dyDescent="0.25">
      <c r="A15">
        <v>34013</v>
      </c>
      <c r="B15" t="s">
        <v>189</v>
      </c>
      <c r="E15" t="s">
        <v>114</v>
      </c>
      <c r="G15">
        <v>15</v>
      </c>
      <c r="H15" t="s">
        <v>115</v>
      </c>
      <c r="I15" t="s">
        <v>115</v>
      </c>
      <c r="J15" t="s">
        <v>115</v>
      </c>
      <c r="K15" t="s">
        <v>115</v>
      </c>
      <c r="L15">
        <v>1</v>
      </c>
      <c r="M15">
        <v>1</v>
      </c>
      <c r="N15">
        <v>2</v>
      </c>
      <c r="O15">
        <v>2</v>
      </c>
      <c r="P15">
        <v>0</v>
      </c>
      <c r="Q15">
        <v>6</v>
      </c>
      <c r="R15">
        <v>2</v>
      </c>
      <c r="S15">
        <v>7</v>
      </c>
      <c r="T15">
        <v>0</v>
      </c>
      <c r="U15">
        <v>0</v>
      </c>
      <c r="V15">
        <v>0</v>
      </c>
      <c r="W15" s="1">
        <v>0.02</v>
      </c>
      <c r="X15">
        <v>5</v>
      </c>
      <c r="Y15">
        <v>0</v>
      </c>
      <c r="Z15">
        <v>7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3</v>
      </c>
      <c r="AP15" t="s">
        <v>146</v>
      </c>
      <c r="AQ15" t="s">
        <v>146</v>
      </c>
      <c r="AR15">
        <v>3</v>
      </c>
    </row>
    <row r="16" spans="1:44" x14ac:dyDescent="0.25">
      <c r="A16">
        <v>34014</v>
      </c>
      <c r="B16" t="s">
        <v>192</v>
      </c>
      <c r="E16" t="s">
        <v>114</v>
      </c>
      <c r="G16">
        <v>0</v>
      </c>
      <c r="H16" t="s">
        <v>115</v>
      </c>
      <c r="I16" t="s">
        <v>115</v>
      </c>
      <c r="J16" t="s">
        <v>115</v>
      </c>
      <c r="K16" t="s">
        <v>115</v>
      </c>
      <c r="L16">
        <v>1</v>
      </c>
      <c r="M16">
        <v>6</v>
      </c>
      <c r="N16">
        <v>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 s="1">
        <v>0</v>
      </c>
      <c r="X16">
        <v>2</v>
      </c>
      <c r="Y16">
        <v>0</v>
      </c>
      <c r="Z16">
        <v>10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</v>
      </c>
      <c r="AP16" t="s">
        <v>146</v>
      </c>
      <c r="AQ16" t="s">
        <v>146</v>
      </c>
      <c r="AR16">
        <v>1</v>
      </c>
    </row>
    <row r="17" spans="1:44" x14ac:dyDescent="0.25">
      <c r="A17">
        <v>34015</v>
      </c>
      <c r="B17" t="s">
        <v>198</v>
      </c>
      <c r="E17" t="s">
        <v>114</v>
      </c>
      <c r="G17">
        <v>0</v>
      </c>
      <c r="H17" t="s">
        <v>115</v>
      </c>
      <c r="I17" t="s">
        <v>115</v>
      </c>
      <c r="J17" t="s">
        <v>115</v>
      </c>
      <c r="K17" t="s">
        <v>115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 s="1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</v>
      </c>
      <c r="AP17" t="s">
        <v>146</v>
      </c>
      <c r="AQ17" t="s">
        <v>146</v>
      </c>
      <c r="AR17">
        <v>4</v>
      </c>
    </row>
    <row r="18" spans="1:44" x14ac:dyDescent="0.25">
      <c r="A18">
        <v>34016</v>
      </c>
      <c r="B18" t="s">
        <v>201</v>
      </c>
      <c r="E18" t="s">
        <v>114</v>
      </c>
      <c r="G18">
        <v>0</v>
      </c>
      <c r="H18" t="s">
        <v>115</v>
      </c>
      <c r="I18" t="s">
        <v>115</v>
      </c>
      <c r="J18" t="s">
        <v>115</v>
      </c>
      <c r="K18" t="s">
        <v>115</v>
      </c>
      <c r="L18">
        <v>0</v>
      </c>
      <c r="M18">
        <v>0</v>
      </c>
      <c r="N18">
        <v>0</v>
      </c>
      <c r="O18">
        <v>1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 s="1">
        <v>0</v>
      </c>
      <c r="X18">
        <v>0</v>
      </c>
      <c r="Y18">
        <v>0</v>
      </c>
      <c r="Z18">
        <v>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3</v>
      </c>
      <c r="AP18" t="s">
        <v>146</v>
      </c>
      <c r="AQ18" t="s">
        <v>146</v>
      </c>
      <c r="AR18">
        <v>3</v>
      </c>
    </row>
    <row r="19" spans="1:44" x14ac:dyDescent="0.25">
      <c r="A19">
        <v>34017</v>
      </c>
      <c r="B19" t="s">
        <v>203</v>
      </c>
      <c r="E19" t="s">
        <v>114</v>
      </c>
      <c r="G19">
        <v>0</v>
      </c>
      <c r="H19" t="s">
        <v>115</v>
      </c>
      <c r="I19" t="s">
        <v>115</v>
      </c>
      <c r="J19" t="s">
        <v>115</v>
      </c>
      <c r="K19" t="s">
        <v>115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1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3</v>
      </c>
      <c r="AP19" t="s">
        <v>146</v>
      </c>
      <c r="AQ19" t="s">
        <v>146</v>
      </c>
      <c r="AR19">
        <v>3</v>
      </c>
    </row>
    <row r="20" spans="1:44" x14ac:dyDescent="0.25">
      <c r="A20">
        <v>34018</v>
      </c>
      <c r="B20" t="s">
        <v>206</v>
      </c>
      <c r="E20" t="s">
        <v>114</v>
      </c>
      <c r="G20">
        <v>0</v>
      </c>
      <c r="H20" t="s">
        <v>115</v>
      </c>
      <c r="I20" t="s">
        <v>115</v>
      </c>
      <c r="J20" t="s">
        <v>115</v>
      </c>
      <c r="K20" t="s">
        <v>115</v>
      </c>
      <c r="L20">
        <v>0</v>
      </c>
      <c r="M20">
        <v>2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 s="1">
        <v>0</v>
      </c>
      <c r="X20">
        <v>12</v>
      </c>
      <c r="Y20">
        <v>0</v>
      </c>
      <c r="Z20">
        <v>18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3</v>
      </c>
      <c r="AP20" t="s">
        <v>146</v>
      </c>
      <c r="AQ20" t="s">
        <v>146</v>
      </c>
      <c r="AR20">
        <v>3</v>
      </c>
    </row>
    <row r="21" spans="1:44" x14ac:dyDescent="0.25">
      <c r="A21">
        <v>34019</v>
      </c>
      <c r="B21" t="s">
        <v>210</v>
      </c>
      <c r="E21" t="s">
        <v>114</v>
      </c>
      <c r="G21">
        <v>7</v>
      </c>
      <c r="H21" t="s">
        <v>115</v>
      </c>
      <c r="I21" t="s">
        <v>115</v>
      </c>
      <c r="J21" t="s">
        <v>115</v>
      </c>
      <c r="K21" t="s">
        <v>115</v>
      </c>
      <c r="L21">
        <v>0</v>
      </c>
      <c r="M21">
        <v>1</v>
      </c>
      <c r="N21">
        <v>1</v>
      </c>
      <c r="O21">
        <v>0</v>
      </c>
      <c r="P21">
        <v>0</v>
      </c>
      <c r="Q21">
        <v>2</v>
      </c>
      <c r="R21">
        <v>2</v>
      </c>
      <c r="S21">
        <v>3</v>
      </c>
      <c r="T21">
        <v>0</v>
      </c>
      <c r="U21">
        <v>0</v>
      </c>
      <c r="V21">
        <v>0</v>
      </c>
      <c r="W21" s="1">
        <v>0.04</v>
      </c>
      <c r="X21">
        <v>0</v>
      </c>
      <c r="Y21">
        <v>0</v>
      </c>
      <c r="Z21">
        <v>2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3</v>
      </c>
      <c r="AP21" t="s">
        <v>146</v>
      </c>
      <c r="AQ21" t="s">
        <v>146</v>
      </c>
      <c r="AR21">
        <v>4</v>
      </c>
    </row>
    <row r="22" spans="1:44" x14ac:dyDescent="0.25">
      <c r="A22">
        <v>34020</v>
      </c>
      <c r="B22" t="s">
        <v>212</v>
      </c>
      <c r="E22" t="s">
        <v>114</v>
      </c>
      <c r="G22">
        <v>0</v>
      </c>
      <c r="H22" t="s">
        <v>115</v>
      </c>
      <c r="I22" t="s">
        <v>115</v>
      </c>
      <c r="J22" t="s">
        <v>115</v>
      </c>
      <c r="K22" t="s">
        <v>115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 s="1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3</v>
      </c>
      <c r="AP22" t="s">
        <v>146</v>
      </c>
      <c r="AQ22" t="s">
        <v>146</v>
      </c>
      <c r="AR22">
        <v>3</v>
      </c>
    </row>
    <row r="23" spans="1:44" x14ac:dyDescent="0.25">
      <c r="A23">
        <v>34021</v>
      </c>
      <c r="B23" t="s">
        <v>214</v>
      </c>
      <c r="E23" t="s">
        <v>114</v>
      </c>
      <c r="G23">
        <v>0</v>
      </c>
      <c r="H23" t="s">
        <v>115</v>
      </c>
      <c r="I23" t="s">
        <v>115</v>
      </c>
      <c r="J23" t="s">
        <v>115</v>
      </c>
      <c r="K23" t="s">
        <v>115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1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3</v>
      </c>
      <c r="AP23" t="s">
        <v>146</v>
      </c>
      <c r="AQ23" t="s">
        <v>146</v>
      </c>
      <c r="AR23">
        <v>4</v>
      </c>
    </row>
    <row r="24" spans="1:44" x14ac:dyDescent="0.25">
      <c r="A24">
        <v>34022</v>
      </c>
      <c r="B24" t="s">
        <v>216</v>
      </c>
      <c r="C24">
        <v>524</v>
      </c>
      <c r="D24">
        <v>292</v>
      </c>
      <c r="E24" t="s">
        <v>134</v>
      </c>
      <c r="F24" t="s">
        <v>224</v>
      </c>
      <c r="G24">
        <v>331</v>
      </c>
      <c r="H24" t="s">
        <v>115</v>
      </c>
      <c r="I24">
        <v>5.6428571429999996</v>
      </c>
      <c r="J24">
        <v>4.125</v>
      </c>
      <c r="K24">
        <v>6.5714285710000002</v>
      </c>
      <c r="L24">
        <v>17</v>
      </c>
      <c r="M24">
        <v>79</v>
      </c>
      <c r="N24">
        <v>66</v>
      </c>
      <c r="O24">
        <v>46</v>
      </c>
      <c r="P24">
        <v>1</v>
      </c>
      <c r="Q24">
        <v>103</v>
      </c>
      <c r="R24">
        <v>142</v>
      </c>
      <c r="S24">
        <v>75</v>
      </c>
      <c r="T24">
        <v>10</v>
      </c>
      <c r="U24">
        <v>0.3049</v>
      </c>
      <c r="V24">
        <v>6.5574000000000003</v>
      </c>
      <c r="W24" s="1">
        <v>0.1</v>
      </c>
      <c r="X24">
        <v>209</v>
      </c>
      <c r="Y24">
        <v>40</v>
      </c>
      <c r="Z24">
        <v>233</v>
      </c>
      <c r="AA24">
        <v>37</v>
      </c>
      <c r="AB24">
        <v>0</v>
      </c>
      <c r="AC24">
        <v>66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17</v>
      </c>
      <c r="AL24">
        <v>2</v>
      </c>
      <c r="AM24">
        <v>120</v>
      </c>
      <c r="AN24">
        <v>0</v>
      </c>
      <c r="AO24">
        <v>3</v>
      </c>
      <c r="AP24" t="s">
        <v>225</v>
      </c>
      <c r="AQ24" t="s">
        <v>226</v>
      </c>
      <c r="AR24">
        <v>1</v>
      </c>
    </row>
    <row r="25" spans="1:44" x14ac:dyDescent="0.25">
      <c r="A25">
        <v>34023</v>
      </c>
      <c r="B25" t="s">
        <v>227</v>
      </c>
      <c r="C25">
        <v>471</v>
      </c>
      <c r="D25">
        <v>469</v>
      </c>
      <c r="E25" t="s">
        <v>233</v>
      </c>
      <c r="F25" t="s">
        <v>234</v>
      </c>
      <c r="G25">
        <v>404</v>
      </c>
      <c r="H25">
        <v>33</v>
      </c>
      <c r="I25">
        <v>18</v>
      </c>
      <c r="J25">
        <v>13</v>
      </c>
      <c r="K25">
        <v>7.2857142860000002</v>
      </c>
      <c r="L25">
        <v>33</v>
      </c>
      <c r="M25">
        <v>144</v>
      </c>
      <c r="N25">
        <v>104</v>
      </c>
      <c r="O25">
        <v>51</v>
      </c>
      <c r="P25">
        <v>10</v>
      </c>
      <c r="Q25">
        <v>77</v>
      </c>
      <c r="R25">
        <v>170</v>
      </c>
      <c r="S25">
        <v>127</v>
      </c>
      <c r="T25">
        <v>20</v>
      </c>
      <c r="U25">
        <v>0</v>
      </c>
      <c r="V25">
        <v>5.0125000000000002</v>
      </c>
      <c r="W25" s="1">
        <v>0.12</v>
      </c>
      <c r="X25">
        <v>380</v>
      </c>
      <c r="Y25">
        <v>34</v>
      </c>
      <c r="Z25">
        <v>370</v>
      </c>
      <c r="AA25">
        <v>24</v>
      </c>
      <c r="AB25">
        <v>0</v>
      </c>
      <c r="AC25">
        <v>15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31</v>
      </c>
      <c r="AN25">
        <v>8</v>
      </c>
      <c r="AO25">
        <v>3</v>
      </c>
      <c r="AP25" t="s">
        <v>235</v>
      </c>
      <c r="AQ25" t="s">
        <v>236</v>
      </c>
      <c r="AR25">
        <v>1</v>
      </c>
    </row>
    <row r="26" spans="1:44" x14ac:dyDescent="0.25">
      <c r="A26">
        <v>34024</v>
      </c>
      <c r="B26" t="s">
        <v>237</v>
      </c>
      <c r="E26" t="s">
        <v>114</v>
      </c>
      <c r="G26">
        <v>76</v>
      </c>
      <c r="H26" t="s">
        <v>115</v>
      </c>
      <c r="I26">
        <v>22</v>
      </c>
      <c r="J26">
        <v>4.75</v>
      </c>
      <c r="K26" t="s">
        <v>115</v>
      </c>
      <c r="L26">
        <v>4</v>
      </c>
      <c r="M26">
        <v>22</v>
      </c>
      <c r="N26">
        <v>19</v>
      </c>
      <c r="O26">
        <v>13</v>
      </c>
      <c r="P26">
        <v>0</v>
      </c>
      <c r="Q26">
        <v>28</v>
      </c>
      <c r="R26">
        <v>36</v>
      </c>
      <c r="S26">
        <v>12</v>
      </c>
      <c r="T26">
        <v>0</v>
      </c>
      <c r="U26">
        <v>0</v>
      </c>
      <c r="V26">
        <v>6.8493000000000004</v>
      </c>
      <c r="W26" s="1">
        <v>7.0000000000000007E-2</v>
      </c>
      <c r="X26">
        <v>76</v>
      </c>
      <c r="Y26">
        <v>3</v>
      </c>
      <c r="Z26">
        <v>66</v>
      </c>
      <c r="AA26">
        <v>5</v>
      </c>
      <c r="AB26">
        <v>0</v>
      </c>
      <c r="AC26">
        <v>3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6</v>
      </c>
      <c r="AN26">
        <v>0</v>
      </c>
      <c r="AO26">
        <v>3</v>
      </c>
      <c r="AP26" t="s">
        <v>239</v>
      </c>
      <c r="AQ26" t="s">
        <v>240</v>
      </c>
      <c r="AR26">
        <v>1</v>
      </c>
    </row>
    <row r="27" spans="1:44" x14ac:dyDescent="0.25">
      <c r="A27">
        <v>34025</v>
      </c>
      <c r="B27" t="s">
        <v>241</v>
      </c>
      <c r="E27" t="s">
        <v>114</v>
      </c>
      <c r="G27">
        <v>19</v>
      </c>
      <c r="H27" t="s">
        <v>115</v>
      </c>
      <c r="I27" t="s">
        <v>115</v>
      </c>
      <c r="J27" t="s">
        <v>115</v>
      </c>
      <c r="K27">
        <v>6</v>
      </c>
      <c r="L27">
        <v>1</v>
      </c>
      <c r="M27">
        <v>2</v>
      </c>
      <c r="N27">
        <v>6</v>
      </c>
      <c r="O27">
        <v>6</v>
      </c>
      <c r="P27">
        <v>0</v>
      </c>
      <c r="Q27">
        <v>3</v>
      </c>
      <c r="R27">
        <v>14</v>
      </c>
      <c r="S27">
        <v>2</v>
      </c>
      <c r="T27">
        <v>0</v>
      </c>
      <c r="U27">
        <v>5.2632000000000003</v>
      </c>
      <c r="V27">
        <v>5.2632000000000003</v>
      </c>
      <c r="W27" s="1">
        <v>0.02</v>
      </c>
      <c r="X27">
        <v>9</v>
      </c>
      <c r="Y27">
        <v>1</v>
      </c>
      <c r="Z27">
        <v>17</v>
      </c>
      <c r="AA27">
        <v>1</v>
      </c>
      <c r="AB27">
        <v>0</v>
      </c>
      <c r="AC27">
        <v>4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10</v>
      </c>
      <c r="AN27">
        <v>6</v>
      </c>
      <c r="AO27">
        <v>3</v>
      </c>
      <c r="AP27" t="s">
        <v>246</v>
      </c>
      <c r="AQ27" t="s">
        <v>247</v>
      </c>
      <c r="AR27">
        <v>2</v>
      </c>
    </row>
    <row r="28" spans="1:44" x14ac:dyDescent="0.25">
      <c r="A28">
        <v>34026</v>
      </c>
      <c r="B28" t="s">
        <v>248</v>
      </c>
      <c r="E28" t="s">
        <v>114</v>
      </c>
      <c r="G28">
        <v>0</v>
      </c>
      <c r="H28" t="s">
        <v>115</v>
      </c>
      <c r="I28" t="s">
        <v>115</v>
      </c>
      <c r="J28" t="s">
        <v>115</v>
      </c>
      <c r="K28" t="s">
        <v>115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 s="1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3</v>
      </c>
      <c r="AP28" t="s">
        <v>146</v>
      </c>
      <c r="AQ28" t="s">
        <v>146</v>
      </c>
      <c r="AR28">
        <v>3</v>
      </c>
    </row>
    <row r="29" spans="1:44" x14ac:dyDescent="0.25">
      <c r="A29">
        <v>34027</v>
      </c>
      <c r="B29" t="s">
        <v>251</v>
      </c>
      <c r="E29" t="s">
        <v>114</v>
      </c>
      <c r="G29">
        <v>60</v>
      </c>
      <c r="H29" t="s">
        <v>115</v>
      </c>
      <c r="I29">
        <v>11</v>
      </c>
      <c r="J29">
        <v>2.2000000000000002</v>
      </c>
      <c r="K29">
        <v>5</v>
      </c>
      <c r="L29">
        <v>3</v>
      </c>
      <c r="M29">
        <v>11</v>
      </c>
      <c r="N29">
        <v>11</v>
      </c>
      <c r="O29">
        <v>5</v>
      </c>
      <c r="P29">
        <v>0</v>
      </c>
      <c r="Q29">
        <v>27</v>
      </c>
      <c r="R29">
        <v>30</v>
      </c>
      <c r="S29">
        <v>3</v>
      </c>
      <c r="T29">
        <v>0</v>
      </c>
      <c r="U29">
        <v>0</v>
      </c>
      <c r="V29">
        <v>12.069000000000001</v>
      </c>
      <c r="W29" s="1">
        <v>7.0000000000000007E-2</v>
      </c>
      <c r="X29">
        <v>19</v>
      </c>
      <c r="Y29">
        <v>6</v>
      </c>
      <c r="Z29">
        <v>37</v>
      </c>
      <c r="AA29">
        <v>7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3</v>
      </c>
      <c r="AP29" t="s">
        <v>253</v>
      </c>
      <c r="AQ29" t="s">
        <v>254</v>
      </c>
      <c r="AR29">
        <v>2</v>
      </c>
    </row>
    <row r="30" spans="1:44" x14ac:dyDescent="0.25">
      <c r="A30">
        <v>34028</v>
      </c>
      <c r="B30" t="s">
        <v>164</v>
      </c>
      <c r="E30" t="s">
        <v>114</v>
      </c>
      <c r="G30">
        <v>159</v>
      </c>
      <c r="H30" t="s">
        <v>115</v>
      </c>
      <c r="I30">
        <v>13.33333333</v>
      </c>
      <c r="J30">
        <v>8.5</v>
      </c>
      <c r="K30">
        <v>1.1428571430000001</v>
      </c>
      <c r="L30">
        <v>11</v>
      </c>
      <c r="M30">
        <v>40</v>
      </c>
      <c r="N30">
        <v>17</v>
      </c>
      <c r="O30">
        <v>8</v>
      </c>
      <c r="P30">
        <v>10</v>
      </c>
      <c r="Q30">
        <v>20</v>
      </c>
      <c r="R30">
        <v>58</v>
      </c>
      <c r="S30">
        <v>67</v>
      </c>
      <c r="T30">
        <v>4</v>
      </c>
      <c r="U30">
        <v>0.63690000000000002</v>
      </c>
      <c r="V30">
        <v>9.5541</v>
      </c>
      <c r="W30" s="1">
        <v>0.05</v>
      </c>
      <c r="X30">
        <v>74</v>
      </c>
      <c r="Y30">
        <v>14</v>
      </c>
      <c r="Z30">
        <v>78</v>
      </c>
      <c r="AA30">
        <v>12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3</v>
      </c>
      <c r="AP30" t="s">
        <v>254</v>
      </c>
      <c r="AQ30" t="s">
        <v>256</v>
      </c>
      <c r="AR30">
        <v>3</v>
      </c>
    </row>
    <row r="31" spans="1:44" x14ac:dyDescent="0.25">
      <c r="A31">
        <v>34029</v>
      </c>
      <c r="B31" t="s">
        <v>257</v>
      </c>
      <c r="E31" t="s">
        <v>114</v>
      </c>
      <c r="G31">
        <v>10</v>
      </c>
      <c r="H31" t="s">
        <v>115</v>
      </c>
      <c r="I31" t="s">
        <v>115</v>
      </c>
      <c r="J31" t="s">
        <v>115</v>
      </c>
      <c r="K31" t="s">
        <v>115</v>
      </c>
      <c r="L31">
        <v>0</v>
      </c>
      <c r="M31">
        <v>1</v>
      </c>
      <c r="N31">
        <v>3</v>
      </c>
      <c r="O31">
        <v>0</v>
      </c>
      <c r="P31">
        <v>0</v>
      </c>
      <c r="Q31">
        <v>2</v>
      </c>
      <c r="R31">
        <v>3</v>
      </c>
      <c r="S31">
        <v>5</v>
      </c>
      <c r="T31">
        <v>0</v>
      </c>
      <c r="U31">
        <v>0</v>
      </c>
      <c r="V31">
        <v>0</v>
      </c>
      <c r="W31" s="1">
        <v>0.04</v>
      </c>
      <c r="X31">
        <v>6</v>
      </c>
      <c r="Y31">
        <v>0</v>
      </c>
      <c r="Z31">
        <v>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3</v>
      </c>
      <c r="AP31" t="s">
        <v>146</v>
      </c>
      <c r="AQ31" t="s">
        <v>146</v>
      </c>
      <c r="AR31">
        <v>3</v>
      </c>
    </row>
    <row r="32" spans="1:44" x14ac:dyDescent="0.25">
      <c r="A32">
        <v>34030</v>
      </c>
      <c r="B32" t="s">
        <v>259</v>
      </c>
      <c r="E32" t="s">
        <v>114</v>
      </c>
      <c r="G32">
        <v>0</v>
      </c>
      <c r="H32" t="s">
        <v>115</v>
      </c>
      <c r="I32" t="s">
        <v>115</v>
      </c>
      <c r="J32" t="s">
        <v>115</v>
      </c>
      <c r="K32" t="s">
        <v>115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 s="1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3</v>
      </c>
      <c r="AP32" t="s">
        <v>146</v>
      </c>
      <c r="AQ32" t="s">
        <v>146</v>
      </c>
      <c r="AR32">
        <v>4</v>
      </c>
    </row>
    <row r="33" spans="1:44" x14ac:dyDescent="0.25">
      <c r="A33">
        <v>34031</v>
      </c>
      <c r="B33" t="s">
        <v>262</v>
      </c>
      <c r="C33">
        <v>268</v>
      </c>
      <c r="D33">
        <v>324</v>
      </c>
      <c r="E33" t="s">
        <v>233</v>
      </c>
      <c r="F33" t="s">
        <v>264</v>
      </c>
      <c r="G33">
        <v>222</v>
      </c>
      <c r="H33" t="s">
        <v>115</v>
      </c>
      <c r="I33">
        <v>1.8285714289999999</v>
      </c>
      <c r="J33">
        <v>1.294117647</v>
      </c>
      <c r="K33">
        <v>1.4210526320000001</v>
      </c>
      <c r="L33">
        <v>9</v>
      </c>
      <c r="M33">
        <v>64</v>
      </c>
      <c r="N33">
        <v>44</v>
      </c>
      <c r="O33">
        <v>27</v>
      </c>
      <c r="P33">
        <v>1</v>
      </c>
      <c r="Q33">
        <v>67</v>
      </c>
      <c r="R33">
        <v>83</v>
      </c>
      <c r="S33">
        <v>69</v>
      </c>
      <c r="T33">
        <v>2</v>
      </c>
      <c r="U33">
        <v>0.45050000000000001</v>
      </c>
      <c r="V33">
        <v>10.416700000000001</v>
      </c>
      <c r="W33" s="1">
        <v>0.1</v>
      </c>
      <c r="X33">
        <v>238</v>
      </c>
      <c r="Y33">
        <v>18</v>
      </c>
      <c r="Z33">
        <v>156</v>
      </c>
      <c r="AA33">
        <v>88</v>
      </c>
      <c r="AB33">
        <v>0</v>
      </c>
      <c r="AC33">
        <v>3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6</v>
      </c>
      <c r="AN33">
        <v>0</v>
      </c>
      <c r="AO33">
        <v>3</v>
      </c>
      <c r="AP33" t="s">
        <v>265</v>
      </c>
      <c r="AQ33" t="s">
        <v>266</v>
      </c>
      <c r="AR33">
        <v>1</v>
      </c>
    </row>
    <row r="34" spans="1:44" x14ac:dyDescent="0.25">
      <c r="A34">
        <v>34032</v>
      </c>
      <c r="B34" t="s">
        <v>102</v>
      </c>
      <c r="C34">
        <v>8726</v>
      </c>
      <c r="D34">
        <v>1227</v>
      </c>
      <c r="E34" t="s">
        <v>233</v>
      </c>
      <c r="F34" t="s">
        <v>269</v>
      </c>
      <c r="G34">
        <v>7437</v>
      </c>
      <c r="H34">
        <v>11.36842105</v>
      </c>
      <c r="I34">
        <v>3.8738317759999998</v>
      </c>
      <c r="J34" t="e">
        <v>#VALUE!</v>
      </c>
      <c r="K34" t="e">
        <v>#VALUE!</v>
      </c>
      <c r="L34">
        <v>216</v>
      </c>
      <c r="M34">
        <v>829</v>
      </c>
      <c r="N34" t="s">
        <v>270</v>
      </c>
      <c r="O34" t="s">
        <v>271</v>
      </c>
      <c r="P34">
        <v>181</v>
      </c>
      <c r="Q34">
        <v>1213</v>
      </c>
      <c r="R34">
        <v>3140</v>
      </c>
      <c r="S34">
        <v>2135</v>
      </c>
      <c r="T34">
        <v>768</v>
      </c>
      <c r="U34">
        <v>4.7333999999999996</v>
      </c>
      <c r="V34">
        <v>9.5945</v>
      </c>
      <c r="W34" s="1">
        <v>0.2</v>
      </c>
      <c r="X34">
        <v>3479</v>
      </c>
      <c r="Y34">
        <v>756</v>
      </c>
      <c r="Z34">
        <v>3363</v>
      </c>
      <c r="AA34">
        <v>736</v>
      </c>
      <c r="AB34">
        <v>0</v>
      </c>
      <c r="AC34">
        <v>70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18</v>
      </c>
      <c r="AK34">
        <v>173</v>
      </c>
      <c r="AL34">
        <v>182</v>
      </c>
      <c r="AM34">
        <v>148</v>
      </c>
      <c r="AN34">
        <v>62</v>
      </c>
      <c r="AO34">
        <v>3</v>
      </c>
      <c r="AP34" t="s">
        <v>272</v>
      </c>
      <c r="AQ34" t="s">
        <v>273</v>
      </c>
      <c r="AR34">
        <v>1</v>
      </c>
    </row>
    <row r="35" spans="1:44" x14ac:dyDescent="0.25">
      <c r="A35">
        <v>34033</v>
      </c>
      <c r="B35" t="s">
        <v>274</v>
      </c>
      <c r="E35" t="s">
        <v>114</v>
      </c>
      <c r="G35">
        <v>2</v>
      </c>
      <c r="H35" t="s">
        <v>115</v>
      </c>
      <c r="I35" t="s">
        <v>115</v>
      </c>
      <c r="J35" t="s">
        <v>115</v>
      </c>
      <c r="K35" t="s">
        <v>115</v>
      </c>
      <c r="L35">
        <v>0</v>
      </c>
      <c r="M35">
        <v>3</v>
      </c>
      <c r="N35">
        <v>2</v>
      </c>
      <c r="O35">
        <v>1</v>
      </c>
      <c r="P35">
        <v>0</v>
      </c>
      <c r="Q35">
        <v>1</v>
      </c>
      <c r="R35">
        <v>0</v>
      </c>
      <c r="S35">
        <v>1</v>
      </c>
      <c r="T35">
        <v>0</v>
      </c>
      <c r="U35">
        <v>0</v>
      </c>
      <c r="V35">
        <v>0</v>
      </c>
      <c r="W35" s="1">
        <v>0</v>
      </c>
      <c r="X35">
        <v>5</v>
      </c>
      <c r="Y35">
        <v>1</v>
      </c>
      <c r="Z35">
        <v>6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3</v>
      </c>
      <c r="AP35" t="s">
        <v>170</v>
      </c>
      <c r="AQ35" t="s">
        <v>146</v>
      </c>
      <c r="AR35">
        <v>3</v>
      </c>
    </row>
    <row r="36" spans="1:44" x14ac:dyDescent="0.25">
      <c r="A36">
        <v>34034</v>
      </c>
      <c r="B36" t="s">
        <v>280</v>
      </c>
      <c r="E36" t="s">
        <v>114</v>
      </c>
      <c r="G36">
        <v>0</v>
      </c>
      <c r="H36" t="s">
        <v>115</v>
      </c>
      <c r="I36" t="s">
        <v>115</v>
      </c>
      <c r="J36" t="s">
        <v>115</v>
      </c>
      <c r="K36" t="s">
        <v>115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 s="1">
        <v>0</v>
      </c>
      <c r="X36">
        <v>1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3</v>
      </c>
      <c r="AP36" t="s">
        <v>146</v>
      </c>
      <c r="AQ36" t="s">
        <v>146</v>
      </c>
      <c r="AR36">
        <v>4</v>
      </c>
    </row>
    <row r="37" spans="1:44" x14ac:dyDescent="0.25">
      <c r="A37">
        <v>34035</v>
      </c>
      <c r="B37" t="s">
        <v>282</v>
      </c>
      <c r="E37" t="s">
        <v>114</v>
      </c>
      <c r="G37">
        <v>0</v>
      </c>
      <c r="H37" t="s">
        <v>115</v>
      </c>
      <c r="I37" t="s">
        <v>115</v>
      </c>
      <c r="J37" t="s">
        <v>115</v>
      </c>
      <c r="K37" t="s">
        <v>115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 s="1">
        <v>0</v>
      </c>
      <c r="X37">
        <v>0</v>
      </c>
      <c r="Y37">
        <v>0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3</v>
      </c>
      <c r="AP37" t="s">
        <v>146</v>
      </c>
      <c r="AQ37" t="s">
        <v>146</v>
      </c>
      <c r="AR37">
        <v>2</v>
      </c>
    </row>
    <row r="38" spans="1:44" x14ac:dyDescent="0.25">
      <c r="A38">
        <v>34036</v>
      </c>
      <c r="B38" t="s">
        <v>284</v>
      </c>
      <c r="E38" t="s">
        <v>114</v>
      </c>
      <c r="G38">
        <v>0</v>
      </c>
      <c r="H38" t="s">
        <v>115</v>
      </c>
      <c r="I38" t="s">
        <v>115</v>
      </c>
      <c r="J38" t="s">
        <v>115</v>
      </c>
      <c r="K38" t="s">
        <v>115</v>
      </c>
      <c r="L38">
        <v>0</v>
      </c>
      <c r="M38">
        <v>1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1">
        <v>0</v>
      </c>
      <c r="X38">
        <v>1</v>
      </c>
      <c r="Y38">
        <v>0</v>
      </c>
      <c r="Z38">
        <v>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3</v>
      </c>
      <c r="AP38" t="s">
        <v>146</v>
      </c>
      <c r="AQ38" t="s">
        <v>146</v>
      </c>
      <c r="AR38">
        <v>3</v>
      </c>
    </row>
    <row r="39" spans="1:44" x14ac:dyDescent="0.25">
      <c r="A39">
        <v>34037</v>
      </c>
      <c r="B39" t="s">
        <v>287</v>
      </c>
      <c r="E39" t="s">
        <v>114</v>
      </c>
      <c r="G39">
        <v>110</v>
      </c>
      <c r="H39" t="s">
        <v>115</v>
      </c>
      <c r="I39" t="s">
        <v>115</v>
      </c>
      <c r="J39">
        <v>11.25</v>
      </c>
      <c r="K39">
        <v>8</v>
      </c>
      <c r="L39">
        <v>6</v>
      </c>
      <c r="M39">
        <v>20</v>
      </c>
      <c r="N39">
        <v>45</v>
      </c>
      <c r="O39">
        <v>24</v>
      </c>
      <c r="P39">
        <v>0</v>
      </c>
      <c r="Q39">
        <v>8</v>
      </c>
      <c r="R39">
        <v>56</v>
      </c>
      <c r="S39">
        <v>42</v>
      </c>
      <c r="T39">
        <v>4</v>
      </c>
      <c r="U39">
        <v>0</v>
      </c>
      <c r="V39">
        <v>6.3635999999999999</v>
      </c>
      <c r="W39" s="1">
        <v>7.0000000000000007E-2</v>
      </c>
      <c r="X39">
        <v>123</v>
      </c>
      <c r="Y39">
        <v>28</v>
      </c>
      <c r="Z39">
        <v>104</v>
      </c>
      <c r="AA39">
        <v>7</v>
      </c>
      <c r="AB39">
        <v>0</v>
      </c>
      <c r="AC39">
        <v>11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</v>
      </c>
      <c r="AL39">
        <v>0</v>
      </c>
      <c r="AM39">
        <v>14</v>
      </c>
      <c r="AN39">
        <v>0</v>
      </c>
      <c r="AO39">
        <v>3</v>
      </c>
      <c r="AP39" t="s">
        <v>289</v>
      </c>
      <c r="AQ39" t="s">
        <v>290</v>
      </c>
      <c r="AR39">
        <v>1</v>
      </c>
    </row>
    <row r="40" spans="1:44" x14ac:dyDescent="0.25">
      <c r="A40">
        <v>34038</v>
      </c>
      <c r="B40" t="s">
        <v>291</v>
      </c>
      <c r="E40" t="s">
        <v>114</v>
      </c>
      <c r="G40">
        <v>158</v>
      </c>
      <c r="H40">
        <v>2</v>
      </c>
      <c r="I40" t="s">
        <v>115</v>
      </c>
      <c r="J40">
        <v>1.3333333329999999</v>
      </c>
      <c r="K40">
        <v>1.8</v>
      </c>
      <c r="L40">
        <v>2</v>
      </c>
      <c r="M40">
        <v>7</v>
      </c>
      <c r="N40">
        <v>12</v>
      </c>
      <c r="O40">
        <v>9</v>
      </c>
      <c r="P40">
        <v>2</v>
      </c>
      <c r="Q40">
        <v>10</v>
      </c>
      <c r="R40">
        <v>69</v>
      </c>
      <c r="S40">
        <v>71</v>
      </c>
      <c r="T40">
        <v>6</v>
      </c>
      <c r="U40">
        <v>5.5556000000000001</v>
      </c>
      <c r="V40">
        <v>11.8056</v>
      </c>
      <c r="W40" s="1">
        <v>0.2</v>
      </c>
      <c r="X40">
        <v>21</v>
      </c>
      <c r="Y40">
        <v>24</v>
      </c>
      <c r="Z40">
        <v>30</v>
      </c>
      <c r="AA40">
        <v>15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3</v>
      </c>
      <c r="AP40" t="s">
        <v>293</v>
      </c>
      <c r="AQ40" t="s">
        <v>294</v>
      </c>
      <c r="AR40">
        <v>4</v>
      </c>
    </row>
    <row r="41" spans="1:44" x14ac:dyDescent="0.25">
      <c r="A41">
        <v>34039</v>
      </c>
      <c r="B41" t="s">
        <v>295</v>
      </c>
      <c r="E41" t="s">
        <v>114</v>
      </c>
      <c r="G41">
        <v>0</v>
      </c>
      <c r="H41" t="s">
        <v>115</v>
      </c>
      <c r="I41" t="s">
        <v>115</v>
      </c>
      <c r="J41" t="s">
        <v>115</v>
      </c>
      <c r="K41" t="s">
        <v>115</v>
      </c>
      <c r="L41">
        <v>1</v>
      </c>
      <c r="M41">
        <v>2</v>
      </c>
      <c r="N41">
        <v>3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 s="1">
        <v>0</v>
      </c>
      <c r="X41">
        <v>4</v>
      </c>
      <c r="Y41">
        <v>0</v>
      </c>
      <c r="Z41">
        <v>6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3</v>
      </c>
      <c r="AP41" t="s">
        <v>146</v>
      </c>
      <c r="AQ41" t="s">
        <v>146</v>
      </c>
      <c r="AR41">
        <v>1</v>
      </c>
    </row>
    <row r="42" spans="1:44" x14ac:dyDescent="0.25">
      <c r="A42">
        <v>34040</v>
      </c>
      <c r="B42" t="s">
        <v>297</v>
      </c>
      <c r="E42" t="s">
        <v>114</v>
      </c>
      <c r="G42">
        <v>0</v>
      </c>
      <c r="H42" t="s">
        <v>115</v>
      </c>
      <c r="I42" t="s">
        <v>115</v>
      </c>
      <c r="J42" t="s">
        <v>115</v>
      </c>
      <c r="K42" t="s">
        <v>115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1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3</v>
      </c>
      <c r="AP42" t="s">
        <v>146</v>
      </c>
      <c r="AQ42" t="s">
        <v>146</v>
      </c>
      <c r="AR42">
        <v>4</v>
      </c>
    </row>
    <row r="43" spans="1:44" x14ac:dyDescent="0.25">
      <c r="A43">
        <v>34041</v>
      </c>
      <c r="B43" t="s">
        <v>299</v>
      </c>
      <c r="E43" t="s">
        <v>114</v>
      </c>
      <c r="G43">
        <v>6</v>
      </c>
      <c r="H43" t="s">
        <v>115</v>
      </c>
      <c r="I43" t="s">
        <v>115</v>
      </c>
      <c r="J43">
        <v>1</v>
      </c>
      <c r="K43">
        <v>0</v>
      </c>
      <c r="L43">
        <v>0</v>
      </c>
      <c r="M43">
        <v>0</v>
      </c>
      <c r="N43">
        <v>2</v>
      </c>
      <c r="O43">
        <v>0</v>
      </c>
      <c r="P43">
        <v>0</v>
      </c>
      <c r="Q43">
        <v>0</v>
      </c>
      <c r="R43">
        <v>4</v>
      </c>
      <c r="S43">
        <v>2</v>
      </c>
      <c r="T43">
        <v>0</v>
      </c>
      <c r="U43">
        <v>0</v>
      </c>
      <c r="V43">
        <v>50</v>
      </c>
      <c r="W43" s="1">
        <v>0.02</v>
      </c>
      <c r="X43">
        <v>5</v>
      </c>
      <c r="Y43">
        <v>1</v>
      </c>
      <c r="Z43">
        <v>3</v>
      </c>
      <c r="AA43">
        <v>3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3</v>
      </c>
      <c r="AP43" t="s">
        <v>170</v>
      </c>
      <c r="AQ43" t="s">
        <v>301</v>
      </c>
      <c r="AR43">
        <v>2</v>
      </c>
    </row>
    <row r="44" spans="1:44" x14ac:dyDescent="0.25">
      <c r="A44">
        <v>34042</v>
      </c>
      <c r="B44" t="s">
        <v>302</v>
      </c>
      <c r="E44" t="s">
        <v>114</v>
      </c>
      <c r="G44">
        <v>0</v>
      </c>
      <c r="H44" t="s">
        <v>115</v>
      </c>
      <c r="I44" t="s">
        <v>115</v>
      </c>
      <c r="J44" t="s">
        <v>115</v>
      </c>
      <c r="K44" t="s">
        <v>115</v>
      </c>
      <c r="L44">
        <v>1</v>
      </c>
      <c r="M44">
        <v>0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1">
        <v>0</v>
      </c>
      <c r="X44">
        <v>1</v>
      </c>
      <c r="Y44">
        <v>0</v>
      </c>
      <c r="Z44">
        <v>2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3</v>
      </c>
      <c r="AP44" t="s">
        <v>146</v>
      </c>
      <c r="AQ44" t="s">
        <v>146</v>
      </c>
      <c r="AR44">
        <v>3</v>
      </c>
    </row>
    <row r="45" spans="1:44" x14ac:dyDescent="0.25">
      <c r="A45">
        <v>34043</v>
      </c>
      <c r="B45" t="s">
        <v>304</v>
      </c>
      <c r="E45" t="s">
        <v>114</v>
      </c>
      <c r="G45">
        <v>5</v>
      </c>
      <c r="H45" t="s">
        <v>115</v>
      </c>
      <c r="I45" t="s">
        <v>115</v>
      </c>
      <c r="J45" t="s">
        <v>115</v>
      </c>
      <c r="K45" t="s">
        <v>115</v>
      </c>
      <c r="L45">
        <v>0</v>
      </c>
      <c r="M45">
        <v>1</v>
      </c>
      <c r="N45">
        <v>0</v>
      </c>
      <c r="O45">
        <v>0</v>
      </c>
      <c r="P45">
        <v>0</v>
      </c>
      <c r="Q45">
        <v>3</v>
      </c>
      <c r="R45">
        <v>1</v>
      </c>
      <c r="S45">
        <v>1</v>
      </c>
      <c r="T45">
        <v>0</v>
      </c>
      <c r="U45">
        <v>0</v>
      </c>
      <c r="V45">
        <v>0</v>
      </c>
      <c r="W45" s="1">
        <v>0.03</v>
      </c>
      <c r="X45">
        <v>5</v>
      </c>
      <c r="Y45">
        <v>2</v>
      </c>
      <c r="Z45">
        <v>1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3</v>
      </c>
      <c r="AP45" t="s">
        <v>306</v>
      </c>
      <c r="AQ45" t="s">
        <v>146</v>
      </c>
      <c r="AR45">
        <v>3</v>
      </c>
    </row>
    <row r="46" spans="1:44" x14ac:dyDescent="0.25">
      <c r="A46">
        <v>34044</v>
      </c>
      <c r="B46" t="s">
        <v>307</v>
      </c>
      <c r="E46" t="s">
        <v>114</v>
      </c>
      <c r="G46">
        <v>0</v>
      </c>
      <c r="H46" t="s">
        <v>115</v>
      </c>
      <c r="I46" t="s">
        <v>115</v>
      </c>
      <c r="J46" t="s">
        <v>115</v>
      </c>
      <c r="K46" t="s">
        <v>115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1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3</v>
      </c>
      <c r="AP46" t="s">
        <v>146</v>
      </c>
      <c r="AQ46" t="s">
        <v>146</v>
      </c>
      <c r="AR46">
        <v>4</v>
      </c>
    </row>
    <row r="47" spans="1:44" x14ac:dyDescent="0.25">
      <c r="A47">
        <v>34045</v>
      </c>
      <c r="B47" t="s">
        <v>309</v>
      </c>
      <c r="E47" t="s">
        <v>114</v>
      </c>
      <c r="G47">
        <v>13</v>
      </c>
      <c r="H47" t="s">
        <v>115</v>
      </c>
      <c r="I47" t="s">
        <v>115</v>
      </c>
      <c r="J47" t="s">
        <v>115</v>
      </c>
      <c r="K47" t="s">
        <v>115</v>
      </c>
      <c r="P47">
        <v>0</v>
      </c>
      <c r="Q47">
        <v>3</v>
      </c>
      <c r="R47">
        <v>3</v>
      </c>
      <c r="S47">
        <v>7</v>
      </c>
      <c r="T47">
        <v>0</v>
      </c>
      <c r="U47">
        <v>0</v>
      </c>
      <c r="V47">
        <v>0</v>
      </c>
      <c r="W47" s="1">
        <v>0.05</v>
      </c>
      <c r="X47">
        <v>2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3</v>
      </c>
      <c r="AP47" t="s">
        <v>146</v>
      </c>
      <c r="AQ47" t="s">
        <v>146</v>
      </c>
      <c r="AR47">
        <v>3</v>
      </c>
    </row>
    <row r="48" spans="1:44" x14ac:dyDescent="0.25">
      <c r="A48">
        <v>34046</v>
      </c>
      <c r="B48" t="s">
        <v>311</v>
      </c>
      <c r="E48" t="s">
        <v>114</v>
      </c>
      <c r="G48">
        <v>0</v>
      </c>
      <c r="H48" t="s">
        <v>115</v>
      </c>
      <c r="I48" t="s">
        <v>115</v>
      </c>
      <c r="J48" t="s">
        <v>115</v>
      </c>
      <c r="K48" t="s">
        <v>115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1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3</v>
      </c>
      <c r="AP48" t="s">
        <v>146</v>
      </c>
      <c r="AQ48" t="s">
        <v>146</v>
      </c>
      <c r="AR48">
        <v>4</v>
      </c>
    </row>
    <row r="49" spans="1:44" x14ac:dyDescent="0.25">
      <c r="A49">
        <v>34047</v>
      </c>
      <c r="B49" t="s">
        <v>314</v>
      </c>
      <c r="E49" t="s">
        <v>114</v>
      </c>
      <c r="G49">
        <v>0</v>
      </c>
      <c r="H49" t="s">
        <v>115</v>
      </c>
      <c r="I49" t="s">
        <v>115</v>
      </c>
      <c r="J49" t="s">
        <v>115</v>
      </c>
      <c r="K49" t="s">
        <v>115</v>
      </c>
      <c r="L49">
        <v>0</v>
      </c>
      <c r="M49">
        <v>0</v>
      </c>
      <c r="N49">
        <v>0</v>
      </c>
      <c r="O49">
        <v>1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1">
        <v>0</v>
      </c>
      <c r="X49">
        <v>1</v>
      </c>
      <c r="Y49">
        <v>0</v>
      </c>
      <c r="Z49">
        <v>1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3</v>
      </c>
      <c r="AP49" t="s">
        <v>146</v>
      </c>
      <c r="AQ49" t="s">
        <v>146</v>
      </c>
      <c r="AR49">
        <v>3</v>
      </c>
    </row>
    <row r="50" spans="1:44" x14ac:dyDescent="0.25">
      <c r="A50">
        <v>34048</v>
      </c>
      <c r="B50" t="s">
        <v>316</v>
      </c>
      <c r="E50" t="s">
        <v>114</v>
      </c>
      <c r="G50">
        <v>0</v>
      </c>
      <c r="H50" t="s">
        <v>115</v>
      </c>
      <c r="I50" t="s">
        <v>115</v>
      </c>
      <c r="J50" t="s">
        <v>115</v>
      </c>
      <c r="K50" t="s">
        <v>115</v>
      </c>
      <c r="L50">
        <v>0</v>
      </c>
      <c r="M50">
        <v>0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1">
        <v>0</v>
      </c>
      <c r="X50">
        <v>0</v>
      </c>
      <c r="Y50">
        <v>0</v>
      </c>
      <c r="Z50">
        <v>1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3</v>
      </c>
      <c r="AP50" t="s">
        <v>146</v>
      </c>
      <c r="AQ50" t="s">
        <v>146</v>
      </c>
      <c r="AR50">
        <v>4</v>
      </c>
    </row>
    <row r="51" spans="1:44" x14ac:dyDescent="0.25">
      <c r="A51">
        <v>34049</v>
      </c>
      <c r="B51" t="s">
        <v>318</v>
      </c>
      <c r="E51" t="s">
        <v>114</v>
      </c>
      <c r="G51">
        <v>0</v>
      </c>
      <c r="H51" t="s">
        <v>115</v>
      </c>
      <c r="I51" t="s">
        <v>115</v>
      </c>
      <c r="J51" t="s">
        <v>115</v>
      </c>
      <c r="K51" t="s">
        <v>115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1">
        <v>0</v>
      </c>
      <c r="X51">
        <v>1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3</v>
      </c>
      <c r="AP51" t="s">
        <v>146</v>
      </c>
      <c r="AQ51" t="s">
        <v>146</v>
      </c>
      <c r="AR51">
        <v>4</v>
      </c>
    </row>
    <row r="52" spans="1:44" x14ac:dyDescent="0.25">
      <c r="A52">
        <v>34050</v>
      </c>
      <c r="B52" t="s">
        <v>320</v>
      </c>
      <c r="E52" t="s">
        <v>114</v>
      </c>
      <c r="G52">
        <v>48</v>
      </c>
      <c r="H52">
        <v>7</v>
      </c>
      <c r="I52">
        <v>0.81818181800000001</v>
      </c>
      <c r="J52">
        <v>1.7272727269999999</v>
      </c>
      <c r="K52">
        <v>2.6666666669999999</v>
      </c>
      <c r="L52">
        <v>7</v>
      </c>
      <c r="M52">
        <v>9</v>
      </c>
      <c r="N52">
        <v>19</v>
      </c>
      <c r="O52">
        <v>8</v>
      </c>
      <c r="P52">
        <v>1</v>
      </c>
      <c r="Q52">
        <v>24</v>
      </c>
      <c r="R52">
        <v>16</v>
      </c>
      <c r="S52">
        <v>7</v>
      </c>
      <c r="T52">
        <v>0</v>
      </c>
      <c r="U52">
        <v>0</v>
      </c>
      <c r="V52">
        <v>8.6957000000000004</v>
      </c>
      <c r="W52" s="1">
        <v>7.0000000000000007E-2</v>
      </c>
      <c r="X52">
        <v>51</v>
      </c>
      <c r="Y52">
        <v>2</v>
      </c>
      <c r="Z52">
        <v>44</v>
      </c>
      <c r="AA52">
        <v>26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0</v>
      </c>
      <c r="AN52">
        <v>0</v>
      </c>
      <c r="AO52">
        <v>3</v>
      </c>
      <c r="AP52" t="s">
        <v>325</v>
      </c>
      <c r="AQ52" t="s">
        <v>326</v>
      </c>
      <c r="AR52">
        <v>1</v>
      </c>
    </row>
    <row r="53" spans="1:44" x14ac:dyDescent="0.25">
      <c r="A53">
        <v>34051</v>
      </c>
      <c r="B53" t="s">
        <v>327</v>
      </c>
      <c r="E53" t="s">
        <v>114</v>
      </c>
      <c r="G53">
        <v>25</v>
      </c>
      <c r="H53" t="s">
        <v>115</v>
      </c>
      <c r="I53" t="s">
        <v>115</v>
      </c>
      <c r="J53">
        <v>7.6666666670000003</v>
      </c>
      <c r="K53">
        <v>13</v>
      </c>
      <c r="L53">
        <v>2</v>
      </c>
      <c r="M53">
        <v>11</v>
      </c>
      <c r="N53">
        <v>23</v>
      </c>
      <c r="O53">
        <v>13</v>
      </c>
      <c r="P53">
        <v>0</v>
      </c>
      <c r="Q53">
        <v>0</v>
      </c>
      <c r="R53">
        <v>13</v>
      </c>
      <c r="S53">
        <v>12</v>
      </c>
      <c r="T53">
        <v>0</v>
      </c>
      <c r="U53">
        <v>0</v>
      </c>
      <c r="V53">
        <v>16</v>
      </c>
      <c r="W53" s="1">
        <v>0.02</v>
      </c>
      <c r="X53">
        <v>39</v>
      </c>
      <c r="Y53">
        <v>1</v>
      </c>
      <c r="Z53">
        <v>57</v>
      </c>
      <c r="AA53">
        <v>4</v>
      </c>
      <c r="AB53">
        <v>0</v>
      </c>
      <c r="AC53">
        <v>8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16</v>
      </c>
      <c r="AN53">
        <v>8</v>
      </c>
      <c r="AO53">
        <v>3</v>
      </c>
      <c r="AP53" t="s">
        <v>329</v>
      </c>
      <c r="AQ53" t="s">
        <v>137</v>
      </c>
      <c r="AR53">
        <v>2</v>
      </c>
    </row>
    <row r="54" spans="1:44" x14ac:dyDescent="0.25">
      <c r="A54">
        <v>34052</v>
      </c>
      <c r="B54" t="s">
        <v>330</v>
      </c>
      <c r="E54" t="s">
        <v>114</v>
      </c>
      <c r="G54">
        <v>26</v>
      </c>
      <c r="H54" t="s">
        <v>115</v>
      </c>
      <c r="I54" t="s">
        <v>115</v>
      </c>
      <c r="J54">
        <v>11</v>
      </c>
      <c r="K54" t="s">
        <v>115</v>
      </c>
      <c r="L54">
        <v>2</v>
      </c>
      <c r="M54">
        <v>9</v>
      </c>
      <c r="N54">
        <v>11</v>
      </c>
      <c r="O54">
        <v>4</v>
      </c>
      <c r="P54">
        <v>0</v>
      </c>
      <c r="Q54">
        <v>3</v>
      </c>
      <c r="R54">
        <v>12</v>
      </c>
      <c r="S54">
        <v>9</v>
      </c>
      <c r="T54">
        <v>2</v>
      </c>
      <c r="U54">
        <v>0</v>
      </c>
      <c r="V54">
        <v>8</v>
      </c>
      <c r="W54" s="1">
        <v>0.02</v>
      </c>
      <c r="X54">
        <v>34</v>
      </c>
      <c r="Y54">
        <v>4</v>
      </c>
      <c r="Z54">
        <v>26</v>
      </c>
      <c r="AA54">
        <v>1</v>
      </c>
      <c r="AB54">
        <v>0</v>
      </c>
      <c r="AC54">
        <v>19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9</v>
      </c>
      <c r="AL54">
        <v>0</v>
      </c>
      <c r="AM54">
        <v>30</v>
      </c>
      <c r="AN54">
        <v>0</v>
      </c>
      <c r="AO54">
        <v>3</v>
      </c>
      <c r="AP54" t="s">
        <v>332</v>
      </c>
      <c r="AQ54" t="s">
        <v>333</v>
      </c>
      <c r="AR54">
        <v>3</v>
      </c>
    </row>
    <row r="55" spans="1:44" x14ac:dyDescent="0.25">
      <c r="A55">
        <v>34053</v>
      </c>
      <c r="B55" t="s">
        <v>334</v>
      </c>
      <c r="E55" t="s">
        <v>114</v>
      </c>
      <c r="G55">
        <v>0</v>
      </c>
      <c r="H55" t="s">
        <v>115</v>
      </c>
      <c r="I55" t="s">
        <v>115</v>
      </c>
      <c r="J55" t="s">
        <v>115</v>
      </c>
      <c r="K55" t="s">
        <v>115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 s="1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3</v>
      </c>
      <c r="AP55" t="s">
        <v>146</v>
      </c>
      <c r="AQ55" t="s">
        <v>146</v>
      </c>
      <c r="AR55">
        <v>4</v>
      </c>
    </row>
    <row r="56" spans="1:44" x14ac:dyDescent="0.25">
      <c r="A56">
        <v>34054</v>
      </c>
      <c r="B56" t="s">
        <v>336</v>
      </c>
      <c r="E56" t="s">
        <v>114</v>
      </c>
      <c r="G56">
        <v>0</v>
      </c>
      <c r="H56" t="s">
        <v>115</v>
      </c>
      <c r="I56" t="s">
        <v>115</v>
      </c>
      <c r="J56" t="s">
        <v>115</v>
      </c>
      <c r="K56" t="s">
        <v>115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1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3</v>
      </c>
      <c r="AP56" t="s">
        <v>146</v>
      </c>
      <c r="AQ56" t="s">
        <v>146</v>
      </c>
      <c r="AR56">
        <v>4</v>
      </c>
    </row>
    <row r="57" spans="1:44" x14ac:dyDescent="0.25">
      <c r="A57">
        <v>34055</v>
      </c>
      <c r="B57" t="s">
        <v>338</v>
      </c>
      <c r="E57" t="s">
        <v>114</v>
      </c>
      <c r="G57">
        <v>6</v>
      </c>
      <c r="H57" t="s">
        <v>115</v>
      </c>
      <c r="I57" t="s">
        <v>115</v>
      </c>
      <c r="J57" t="s">
        <v>115</v>
      </c>
      <c r="K57" t="s">
        <v>115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2</v>
      </c>
      <c r="S57">
        <v>4</v>
      </c>
      <c r="T57">
        <v>0</v>
      </c>
      <c r="U57">
        <v>0</v>
      </c>
      <c r="V57">
        <v>0</v>
      </c>
      <c r="W57" s="1">
        <v>0.06</v>
      </c>
      <c r="X57">
        <v>1</v>
      </c>
      <c r="Y57">
        <v>2</v>
      </c>
      <c r="Z57">
        <v>1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3</v>
      </c>
      <c r="AP57" t="s">
        <v>340</v>
      </c>
      <c r="AQ57" t="s">
        <v>146</v>
      </c>
      <c r="AR57">
        <v>4</v>
      </c>
    </row>
    <row r="58" spans="1:44" x14ac:dyDescent="0.25">
      <c r="A58">
        <v>34056</v>
      </c>
      <c r="B58" t="s">
        <v>341</v>
      </c>
      <c r="E58" t="s">
        <v>114</v>
      </c>
      <c r="G58">
        <v>16</v>
      </c>
      <c r="H58" t="s">
        <v>115</v>
      </c>
      <c r="I58" t="s">
        <v>115</v>
      </c>
      <c r="J58">
        <v>1</v>
      </c>
      <c r="K58">
        <v>0</v>
      </c>
      <c r="L58">
        <v>0</v>
      </c>
      <c r="M58">
        <v>2</v>
      </c>
      <c r="N58">
        <v>1</v>
      </c>
      <c r="O58">
        <v>0</v>
      </c>
      <c r="P58">
        <v>0</v>
      </c>
      <c r="Q58">
        <v>1</v>
      </c>
      <c r="R58">
        <v>6</v>
      </c>
      <c r="S58">
        <v>8</v>
      </c>
      <c r="T58">
        <v>1</v>
      </c>
      <c r="U58">
        <v>6.25</v>
      </c>
      <c r="V58">
        <v>12.5</v>
      </c>
      <c r="W58" s="1">
        <v>0.03</v>
      </c>
      <c r="X58">
        <v>5</v>
      </c>
      <c r="Y58">
        <v>2</v>
      </c>
      <c r="Z58">
        <v>5</v>
      </c>
      <c r="AA58">
        <v>2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3</v>
      </c>
      <c r="AP58" t="s">
        <v>306</v>
      </c>
      <c r="AQ58" t="s">
        <v>306</v>
      </c>
      <c r="AR58">
        <v>3</v>
      </c>
    </row>
    <row r="59" spans="1:44" x14ac:dyDescent="0.25">
      <c r="A59">
        <v>34057</v>
      </c>
      <c r="B59" t="s">
        <v>343</v>
      </c>
      <c r="C59">
        <v>2211</v>
      </c>
      <c r="D59">
        <v>784</v>
      </c>
      <c r="E59" t="s">
        <v>233</v>
      </c>
      <c r="F59" t="s">
        <v>347</v>
      </c>
      <c r="G59">
        <v>1794</v>
      </c>
      <c r="H59">
        <v>9.5454545450000001</v>
      </c>
      <c r="I59">
        <v>3.7809523810000001</v>
      </c>
      <c r="J59">
        <v>2.413533835</v>
      </c>
      <c r="K59">
        <v>8.6060606059999998</v>
      </c>
      <c r="L59">
        <v>105</v>
      </c>
      <c r="M59">
        <v>397</v>
      </c>
      <c r="N59">
        <v>321</v>
      </c>
      <c r="O59">
        <v>284</v>
      </c>
      <c r="P59">
        <v>82</v>
      </c>
      <c r="Q59">
        <v>563</v>
      </c>
      <c r="R59">
        <v>754</v>
      </c>
      <c r="S59">
        <v>346</v>
      </c>
      <c r="T59">
        <v>49</v>
      </c>
      <c r="U59">
        <v>1.2407999999999999</v>
      </c>
      <c r="V59">
        <v>6.8414000000000001</v>
      </c>
      <c r="W59" s="1">
        <v>0.17</v>
      </c>
      <c r="X59">
        <v>1169</v>
      </c>
      <c r="Y59">
        <v>223</v>
      </c>
      <c r="Z59">
        <v>1268</v>
      </c>
      <c r="AA59">
        <v>282</v>
      </c>
      <c r="AB59">
        <v>0</v>
      </c>
      <c r="AC59">
        <v>95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82</v>
      </c>
      <c r="AL59">
        <v>0</v>
      </c>
      <c r="AM59">
        <v>189</v>
      </c>
      <c r="AN59">
        <v>0</v>
      </c>
      <c r="AO59">
        <v>2</v>
      </c>
      <c r="AP59" t="s">
        <v>348</v>
      </c>
      <c r="AQ59" t="s">
        <v>349</v>
      </c>
      <c r="AR59">
        <v>1</v>
      </c>
    </row>
    <row r="60" spans="1:44" x14ac:dyDescent="0.25">
      <c r="A60">
        <v>34058</v>
      </c>
      <c r="B60" t="s">
        <v>350</v>
      </c>
      <c r="C60">
        <v>366</v>
      </c>
      <c r="D60">
        <v>328</v>
      </c>
      <c r="E60" t="s">
        <v>233</v>
      </c>
      <c r="F60" t="s">
        <v>352</v>
      </c>
      <c r="G60">
        <v>302</v>
      </c>
      <c r="H60" t="s">
        <v>115</v>
      </c>
      <c r="I60">
        <v>5</v>
      </c>
      <c r="J60">
        <v>2.6315789469999999</v>
      </c>
      <c r="K60">
        <v>2.153846154</v>
      </c>
      <c r="L60">
        <v>18</v>
      </c>
      <c r="M60">
        <v>65</v>
      </c>
      <c r="N60">
        <v>50</v>
      </c>
      <c r="O60">
        <v>28</v>
      </c>
      <c r="P60">
        <v>16</v>
      </c>
      <c r="Q60">
        <v>73</v>
      </c>
      <c r="R60">
        <v>116</v>
      </c>
      <c r="S60">
        <v>77</v>
      </c>
      <c r="T60">
        <v>20</v>
      </c>
      <c r="U60">
        <v>1</v>
      </c>
      <c r="V60">
        <v>4.5454999999999997</v>
      </c>
      <c r="W60" s="1">
        <v>0.11</v>
      </c>
      <c r="X60">
        <v>186</v>
      </c>
      <c r="Y60">
        <v>28</v>
      </c>
      <c r="Z60">
        <v>181</v>
      </c>
      <c r="AA60">
        <v>45</v>
      </c>
      <c r="AB60">
        <v>0</v>
      </c>
      <c r="AC60">
        <v>23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25</v>
      </c>
      <c r="AL60">
        <v>0</v>
      </c>
      <c r="AM60">
        <v>45</v>
      </c>
      <c r="AN60">
        <v>7</v>
      </c>
      <c r="AO60">
        <v>3</v>
      </c>
      <c r="AP60" t="s">
        <v>353</v>
      </c>
      <c r="AQ60" t="s">
        <v>354</v>
      </c>
      <c r="AR60">
        <v>1</v>
      </c>
    </row>
    <row r="61" spans="1:44" x14ac:dyDescent="0.25">
      <c r="A61">
        <v>34059</v>
      </c>
      <c r="B61" t="s">
        <v>355</v>
      </c>
      <c r="E61" t="s">
        <v>114</v>
      </c>
      <c r="G61">
        <v>2</v>
      </c>
      <c r="H61" t="s">
        <v>115</v>
      </c>
      <c r="I61" t="s">
        <v>115</v>
      </c>
      <c r="J61" t="s">
        <v>115</v>
      </c>
      <c r="K61" t="s">
        <v>115</v>
      </c>
      <c r="L61">
        <v>0</v>
      </c>
      <c r="M61">
        <v>0</v>
      </c>
      <c r="N61">
        <v>0</v>
      </c>
      <c r="O61">
        <v>1</v>
      </c>
      <c r="P61">
        <v>0</v>
      </c>
      <c r="Q61">
        <v>0</v>
      </c>
      <c r="R61">
        <v>0</v>
      </c>
      <c r="S61">
        <v>2</v>
      </c>
      <c r="T61">
        <v>0</v>
      </c>
      <c r="U61">
        <v>0</v>
      </c>
      <c r="V61">
        <v>50</v>
      </c>
      <c r="W61" s="1">
        <v>0.01</v>
      </c>
      <c r="X61">
        <v>0</v>
      </c>
      <c r="Y61">
        <v>0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3</v>
      </c>
      <c r="AP61" t="s">
        <v>146</v>
      </c>
      <c r="AQ61" t="s">
        <v>146</v>
      </c>
      <c r="AR61">
        <v>3</v>
      </c>
    </row>
    <row r="62" spans="1:44" x14ac:dyDescent="0.25">
      <c r="A62">
        <v>34060</v>
      </c>
      <c r="B62" t="s">
        <v>357</v>
      </c>
      <c r="E62" t="s">
        <v>114</v>
      </c>
      <c r="G62">
        <v>0</v>
      </c>
      <c r="H62" t="s">
        <v>115</v>
      </c>
      <c r="I62" t="s">
        <v>115</v>
      </c>
      <c r="J62" t="s">
        <v>115</v>
      </c>
      <c r="K62" t="s">
        <v>115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 s="1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3</v>
      </c>
      <c r="AP62" t="s">
        <v>146</v>
      </c>
      <c r="AQ62" t="s">
        <v>146</v>
      </c>
      <c r="AR62">
        <v>4</v>
      </c>
    </row>
    <row r="63" spans="1:44" x14ac:dyDescent="0.25">
      <c r="A63">
        <v>34061</v>
      </c>
      <c r="B63" t="s">
        <v>359</v>
      </c>
      <c r="E63" t="s">
        <v>114</v>
      </c>
      <c r="G63">
        <v>0</v>
      </c>
      <c r="H63" t="s">
        <v>115</v>
      </c>
      <c r="I63" t="s">
        <v>115</v>
      </c>
      <c r="J63" t="s">
        <v>115</v>
      </c>
      <c r="K63" t="s">
        <v>115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 s="1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3</v>
      </c>
      <c r="AP63" t="s">
        <v>146</v>
      </c>
      <c r="AQ63" t="s">
        <v>146</v>
      </c>
      <c r="AR63">
        <v>3</v>
      </c>
    </row>
    <row r="64" spans="1:44" x14ac:dyDescent="0.25">
      <c r="A64">
        <v>34062</v>
      </c>
      <c r="B64" t="s">
        <v>361</v>
      </c>
      <c r="E64" t="s">
        <v>114</v>
      </c>
      <c r="G64">
        <v>0</v>
      </c>
      <c r="H64" t="s">
        <v>115</v>
      </c>
      <c r="I64" t="s">
        <v>115</v>
      </c>
      <c r="J64" t="s">
        <v>115</v>
      </c>
      <c r="K64" t="s">
        <v>115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 s="1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3</v>
      </c>
      <c r="AP64" t="s">
        <v>146</v>
      </c>
      <c r="AQ64" t="s">
        <v>146</v>
      </c>
      <c r="AR64">
        <v>4</v>
      </c>
    </row>
    <row r="65" spans="1:44" x14ac:dyDescent="0.25">
      <c r="A65">
        <v>34063</v>
      </c>
      <c r="B65" t="s">
        <v>363</v>
      </c>
      <c r="E65" t="s">
        <v>114</v>
      </c>
      <c r="G65">
        <v>5</v>
      </c>
      <c r="H65" t="s">
        <v>115</v>
      </c>
      <c r="I65" t="s">
        <v>115</v>
      </c>
      <c r="J65" t="s">
        <v>115</v>
      </c>
      <c r="K65" t="s">
        <v>115</v>
      </c>
      <c r="L65">
        <v>1</v>
      </c>
      <c r="M65">
        <v>1</v>
      </c>
      <c r="N65">
        <v>1</v>
      </c>
      <c r="O65">
        <v>1</v>
      </c>
      <c r="P65">
        <v>0</v>
      </c>
      <c r="Q65">
        <v>1</v>
      </c>
      <c r="R65">
        <v>2</v>
      </c>
      <c r="S65">
        <v>2</v>
      </c>
      <c r="T65">
        <v>0</v>
      </c>
      <c r="U65">
        <v>0</v>
      </c>
      <c r="V65">
        <v>0</v>
      </c>
      <c r="W65" s="1">
        <v>0</v>
      </c>
      <c r="X65">
        <v>5</v>
      </c>
      <c r="Y65">
        <v>0</v>
      </c>
      <c r="Z65">
        <v>4</v>
      </c>
      <c r="AA65">
        <v>0</v>
      </c>
      <c r="AB65">
        <v>0</v>
      </c>
      <c r="AC65">
        <v>3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5</v>
      </c>
      <c r="AN65">
        <v>0</v>
      </c>
      <c r="AO65">
        <v>3</v>
      </c>
      <c r="AP65" t="s">
        <v>146</v>
      </c>
      <c r="AQ65" t="s">
        <v>146</v>
      </c>
      <c r="AR65">
        <v>2</v>
      </c>
    </row>
    <row r="66" spans="1:44" x14ac:dyDescent="0.25">
      <c r="A66">
        <v>34064</v>
      </c>
      <c r="B66" t="s">
        <v>365</v>
      </c>
      <c r="E66" t="s">
        <v>114</v>
      </c>
      <c r="G66">
        <v>39</v>
      </c>
      <c r="H66" t="s">
        <v>115</v>
      </c>
      <c r="I66">
        <v>2</v>
      </c>
      <c r="J66">
        <v>3</v>
      </c>
      <c r="K66" t="s">
        <v>115</v>
      </c>
      <c r="L66">
        <v>0</v>
      </c>
      <c r="M66">
        <v>2</v>
      </c>
      <c r="N66">
        <v>3</v>
      </c>
      <c r="O66">
        <v>1</v>
      </c>
      <c r="P66">
        <v>0</v>
      </c>
      <c r="Q66">
        <v>4</v>
      </c>
      <c r="R66">
        <v>8</v>
      </c>
      <c r="S66">
        <v>16</v>
      </c>
      <c r="T66">
        <v>11</v>
      </c>
      <c r="U66">
        <v>0</v>
      </c>
      <c r="V66">
        <v>5.4054000000000002</v>
      </c>
      <c r="W66" s="1">
        <v>0.18</v>
      </c>
      <c r="X66">
        <v>6</v>
      </c>
      <c r="Y66">
        <v>4</v>
      </c>
      <c r="Z66">
        <v>6</v>
      </c>
      <c r="AA66">
        <v>2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3</v>
      </c>
      <c r="AP66" t="s">
        <v>367</v>
      </c>
      <c r="AQ66" t="s">
        <v>368</v>
      </c>
      <c r="AR66">
        <v>4</v>
      </c>
    </row>
    <row r="67" spans="1:44" x14ac:dyDescent="0.25">
      <c r="A67">
        <v>34065</v>
      </c>
      <c r="B67" t="s">
        <v>369</v>
      </c>
      <c r="E67" t="s">
        <v>114</v>
      </c>
      <c r="G67">
        <v>8</v>
      </c>
      <c r="H67" t="s">
        <v>115</v>
      </c>
      <c r="I67" t="s">
        <v>115</v>
      </c>
      <c r="J67">
        <v>1</v>
      </c>
      <c r="K67" t="s">
        <v>115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4</v>
      </c>
      <c r="S67">
        <v>4</v>
      </c>
      <c r="T67">
        <v>0</v>
      </c>
      <c r="U67">
        <v>0</v>
      </c>
      <c r="V67">
        <v>14.2857</v>
      </c>
      <c r="W67" s="1">
        <v>0.03</v>
      </c>
      <c r="X67">
        <v>3</v>
      </c>
      <c r="Y67">
        <v>1</v>
      </c>
      <c r="Z67">
        <v>2</v>
      </c>
      <c r="AA67">
        <v>1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3</v>
      </c>
      <c r="AP67" t="s">
        <v>368</v>
      </c>
      <c r="AQ67" t="s">
        <v>294</v>
      </c>
      <c r="AR67">
        <v>4</v>
      </c>
    </row>
    <row r="68" spans="1:44" x14ac:dyDescent="0.25">
      <c r="A68">
        <v>34066</v>
      </c>
      <c r="B68" t="s">
        <v>371</v>
      </c>
      <c r="E68" t="s">
        <v>114</v>
      </c>
      <c r="G68">
        <v>0</v>
      </c>
      <c r="H68" t="s">
        <v>115</v>
      </c>
      <c r="I68" t="s">
        <v>115</v>
      </c>
      <c r="J68" t="s">
        <v>115</v>
      </c>
      <c r="K68" t="s">
        <v>115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 s="1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3</v>
      </c>
      <c r="AP68" t="s">
        <v>146</v>
      </c>
      <c r="AQ68" t="s">
        <v>146</v>
      </c>
      <c r="AR68">
        <v>2</v>
      </c>
    </row>
    <row r="69" spans="1:44" x14ac:dyDescent="0.25">
      <c r="A69">
        <v>34067</v>
      </c>
      <c r="B69" t="s">
        <v>373</v>
      </c>
      <c r="E69" t="s">
        <v>114</v>
      </c>
      <c r="G69">
        <v>0</v>
      </c>
      <c r="H69" t="s">
        <v>115</v>
      </c>
      <c r="I69" t="s">
        <v>115</v>
      </c>
      <c r="J69" t="s">
        <v>115</v>
      </c>
      <c r="K69" t="s">
        <v>115</v>
      </c>
      <c r="L69">
        <v>0</v>
      </c>
      <c r="M69">
        <v>0</v>
      </c>
      <c r="N69">
        <v>1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1">
        <v>0</v>
      </c>
      <c r="X69">
        <v>3</v>
      </c>
      <c r="Y69">
        <v>0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3</v>
      </c>
      <c r="AP69" t="s">
        <v>146</v>
      </c>
      <c r="AQ69" t="s">
        <v>146</v>
      </c>
      <c r="AR69">
        <v>2</v>
      </c>
    </row>
    <row r="70" spans="1:44" x14ac:dyDescent="0.25">
      <c r="A70">
        <v>34068</v>
      </c>
      <c r="B70" t="s">
        <v>375</v>
      </c>
      <c r="E70" t="s">
        <v>114</v>
      </c>
      <c r="G70">
        <v>0</v>
      </c>
      <c r="H70" t="s">
        <v>115</v>
      </c>
      <c r="I70" t="s">
        <v>115</v>
      </c>
      <c r="J70" t="s">
        <v>115</v>
      </c>
      <c r="K70" t="s">
        <v>115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 s="1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3</v>
      </c>
      <c r="AP70" t="s">
        <v>146</v>
      </c>
      <c r="AQ70" t="s">
        <v>146</v>
      </c>
      <c r="AR70">
        <v>3</v>
      </c>
    </row>
    <row r="71" spans="1:44" x14ac:dyDescent="0.25">
      <c r="A71">
        <v>34069</v>
      </c>
      <c r="B71" t="s">
        <v>377</v>
      </c>
      <c r="E71" t="s">
        <v>114</v>
      </c>
      <c r="G71">
        <v>47</v>
      </c>
      <c r="H71" t="s">
        <v>115</v>
      </c>
      <c r="I71" t="s">
        <v>115</v>
      </c>
      <c r="J71" t="s">
        <v>115</v>
      </c>
      <c r="K71">
        <v>9</v>
      </c>
      <c r="L71">
        <v>1</v>
      </c>
      <c r="M71">
        <v>12</v>
      </c>
      <c r="N71">
        <v>16</v>
      </c>
      <c r="O71">
        <v>9</v>
      </c>
      <c r="P71">
        <v>0</v>
      </c>
      <c r="Q71">
        <v>0</v>
      </c>
      <c r="R71">
        <v>17</v>
      </c>
      <c r="S71">
        <v>25</v>
      </c>
      <c r="T71">
        <v>5</v>
      </c>
      <c r="U71">
        <v>0</v>
      </c>
      <c r="V71">
        <v>2.1739000000000002</v>
      </c>
      <c r="W71" s="1">
        <v>0.02</v>
      </c>
      <c r="X71">
        <v>50</v>
      </c>
      <c r="Y71">
        <v>4</v>
      </c>
      <c r="Z71">
        <v>46</v>
      </c>
      <c r="AA71">
        <v>1</v>
      </c>
      <c r="AB71">
        <v>0</v>
      </c>
      <c r="AC71">
        <v>21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34</v>
      </c>
      <c r="AN71">
        <v>0</v>
      </c>
      <c r="AO71">
        <v>3</v>
      </c>
      <c r="AP71" t="s">
        <v>380</v>
      </c>
      <c r="AQ71" t="s">
        <v>381</v>
      </c>
      <c r="AR71">
        <v>1</v>
      </c>
    </row>
    <row r="72" spans="1:44" x14ac:dyDescent="0.25">
      <c r="A72">
        <v>34070</v>
      </c>
      <c r="B72" t="s">
        <v>382</v>
      </c>
      <c r="E72" t="s">
        <v>114</v>
      </c>
      <c r="G72">
        <v>5</v>
      </c>
      <c r="H72" t="s">
        <v>115</v>
      </c>
      <c r="I72" t="s">
        <v>115</v>
      </c>
      <c r="J72">
        <v>2</v>
      </c>
      <c r="K72">
        <v>0</v>
      </c>
      <c r="L72">
        <v>0</v>
      </c>
      <c r="M72">
        <v>1</v>
      </c>
      <c r="N72">
        <v>2</v>
      </c>
      <c r="O72">
        <v>0</v>
      </c>
      <c r="P72">
        <v>0</v>
      </c>
      <c r="Q72">
        <v>0</v>
      </c>
      <c r="R72">
        <v>2</v>
      </c>
      <c r="S72">
        <v>3</v>
      </c>
      <c r="T72">
        <v>0</v>
      </c>
      <c r="U72">
        <v>0</v>
      </c>
      <c r="V72">
        <v>75</v>
      </c>
      <c r="W72" s="1">
        <v>0.02</v>
      </c>
      <c r="X72">
        <v>0</v>
      </c>
      <c r="Y72">
        <v>2</v>
      </c>
      <c r="Z72">
        <v>4</v>
      </c>
      <c r="AA72">
        <v>2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3</v>
      </c>
      <c r="AP72" t="s">
        <v>384</v>
      </c>
      <c r="AQ72" t="s">
        <v>294</v>
      </c>
      <c r="AR72">
        <v>4</v>
      </c>
    </row>
    <row r="73" spans="1:44" x14ac:dyDescent="0.25">
      <c r="A73">
        <v>34071</v>
      </c>
      <c r="B73" t="s">
        <v>385</v>
      </c>
      <c r="E73" t="s">
        <v>114</v>
      </c>
      <c r="G73">
        <v>3</v>
      </c>
      <c r="H73" t="s">
        <v>115</v>
      </c>
      <c r="I73" t="s">
        <v>115</v>
      </c>
      <c r="J73" t="s">
        <v>115</v>
      </c>
      <c r="K73" t="s">
        <v>115</v>
      </c>
      <c r="P73">
        <v>0</v>
      </c>
      <c r="Q73">
        <v>0</v>
      </c>
      <c r="R73">
        <v>3</v>
      </c>
      <c r="S73">
        <v>0</v>
      </c>
      <c r="T73">
        <v>0</v>
      </c>
      <c r="U73">
        <v>66.666700000000006</v>
      </c>
      <c r="V73">
        <v>0</v>
      </c>
      <c r="W73" s="1">
        <v>0.02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3</v>
      </c>
      <c r="AP73" t="s">
        <v>146</v>
      </c>
      <c r="AQ73" t="s">
        <v>146</v>
      </c>
      <c r="AR73">
        <v>4</v>
      </c>
    </row>
    <row r="74" spans="1:44" x14ac:dyDescent="0.25">
      <c r="A74">
        <v>34072</v>
      </c>
      <c r="B74" t="s">
        <v>387</v>
      </c>
      <c r="E74" t="s">
        <v>114</v>
      </c>
      <c r="G74">
        <v>0</v>
      </c>
      <c r="H74" t="s">
        <v>115</v>
      </c>
      <c r="I74" t="s">
        <v>115</v>
      </c>
      <c r="J74" t="s">
        <v>115</v>
      </c>
      <c r="K74" t="s">
        <v>115</v>
      </c>
      <c r="L74">
        <v>0</v>
      </c>
      <c r="M74">
        <v>3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 s="1">
        <v>0</v>
      </c>
      <c r="X74">
        <v>1</v>
      </c>
      <c r="Y74">
        <v>0</v>
      </c>
      <c r="Z74">
        <v>3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3</v>
      </c>
      <c r="AP74" t="s">
        <v>146</v>
      </c>
      <c r="AQ74" t="s">
        <v>146</v>
      </c>
      <c r="AR74">
        <v>4</v>
      </c>
    </row>
    <row r="75" spans="1:44" x14ac:dyDescent="0.25">
      <c r="A75">
        <v>34073</v>
      </c>
      <c r="B75" t="s">
        <v>389</v>
      </c>
      <c r="E75" t="s">
        <v>114</v>
      </c>
      <c r="G75">
        <v>79</v>
      </c>
      <c r="H75" t="s">
        <v>115</v>
      </c>
      <c r="I75" t="s">
        <v>115</v>
      </c>
      <c r="J75">
        <v>2.3333333330000001</v>
      </c>
      <c r="K75" t="s">
        <v>115</v>
      </c>
      <c r="L75">
        <v>3</v>
      </c>
      <c r="M75">
        <v>7</v>
      </c>
      <c r="N75">
        <v>14</v>
      </c>
      <c r="O75">
        <v>20</v>
      </c>
      <c r="P75">
        <v>0</v>
      </c>
      <c r="Q75">
        <v>4</v>
      </c>
      <c r="R75">
        <v>37</v>
      </c>
      <c r="S75">
        <v>36</v>
      </c>
      <c r="T75">
        <v>2</v>
      </c>
      <c r="U75">
        <v>1.2658</v>
      </c>
      <c r="V75">
        <v>7.5949</v>
      </c>
      <c r="W75" s="1">
        <v>7.0000000000000007E-2</v>
      </c>
      <c r="X75">
        <v>39</v>
      </c>
      <c r="Y75">
        <v>3</v>
      </c>
      <c r="Z75">
        <v>50</v>
      </c>
      <c r="AA75">
        <v>6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3</v>
      </c>
      <c r="AP75" t="s">
        <v>391</v>
      </c>
      <c r="AQ75" t="s">
        <v>392</v>
      </c>
      <c r="AR75">
        <v>1</v>
      </c>
    </row>
    <row r="76" spans="1:44" x14ac:dyDescent="0.25">
      <c r="A76">
        <v>34074</v>
      </c>
      <c r="B76" t="s">
        <v>393</v>
      </c>
      <c r="E76" t="s">
        <v>114</v>
      </c>
      <c r="G76">
        <v>42</v>
      </c>
      <c r="H76" t="s">
        <v>115</v>
      </c>
      <c r="I76" t="s">
        <v>115</v>
      </c>
      <c r="J76">
        <v>8</v>
      </c>
      <c r="K76">
        <v>5</v>
      </c>
      <c r="L76">
        <v>2</v>
      </c>
      <c r="M76">
        <v>4</v>
      </c>
      <c r="N76">
        <v>8</v>
      </c>
      <c r="O76">
        <v>10</v>
      </c>
      <c r="P76">
        <v>0</v>
      </c>
      <c r="Q76">
        <v>2</v>
      </c>
      <c r="R76">
        <v>14</v>
      </c>
      <c r="S76">
        <v>19</v>
      </c>
      <c r="T76">
        <v>7</v>
      </c>
      <c r="U76">
        <v>0</v>
      </c>
      <c r="V76">
        <v>9.7561</v>
      </c>
      <c r="W76" s="1">
        <v>0.04</v>
      </c>
      <c r="X76">
        <v>30</v>
      </c>
      <c r="Y76">
        <v>3</v>
      </c>
      <c r="Z76">
        <v>26</v>
      </c>
      <c r="AA76">
        <v>3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3</v>
      </c>
      <c r="AP76" t="s">
        <v>174</v>
      </c>
      <c r="AQ76" t="s">
        <v>395</v>
      </c>
      <c r="AR76">
        <v>2</v>
      </c>
    </row>
    <row r="77" spans="1:44" x14ac:dyDescent="0.25">
      <c r="A77">
        <v>34075</v>
      </c>
      <c r="B77" t="s">
        <v>396</v>
      </c>
      <c r="E77" t="s">
        <v>114</v>
      </c>
      <c r="G77">
        <v>0</v>
      </c>
      <c r="H77" t="s">
        <v>115</v>
      </c>
      <c r="I77" t="s">
        <v>115</v>
      </c>
      <c r="J77" t="s">
        <v>115</v>
      </c>
      <c r="K77" t="s">
        <v>115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1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3</v>
      </c>
      <c r="AP77" t="s">
        <v>146</v>
      </c>
      <c r="AQ77" t="s">
        <v>146</v>
      </c>
      <c r="AR77">
        <v>3</v>
      </c>
    </row>
    <row r="78" spans="1:44" x14ac:dyDescent="0.25">
      <c r="A78">
        <v>34076</v>
      </c>
      <c r="B78" t="s">
        <v>398</v>
      </c>
      <c r="E78" t="s">
        <v>114</v>
      </c>
      <c r="G78">
        <v>16</v>
      </c>
      <c r="H78" t="s">
        <v>115</v>
      </c>
      <c r="I78" t="s">
        <v>115</v>
      </c>
      <c r="J78" t="s">
        <v>115</v>
      </c>
      <c r="K78" t="s">
        <v>115</v>
      </c>
      <c r="L78">
        <v>0</v>
      </c>
      <c r="M78">
        <v>1</v>
      </c>
      <c r="N78">
        <v>3</v>
      </c>
      <c r="O78">
        <v>5</v>
      </c>
      <c r="P78">
        <v>0</v>
      </c>
      <c r="Q78">
        <v>0</v>
      </c>
      <c r="R78">
        <v>10</v>
      </c>
      <c r="S78">
        <v>5</v>
      </c>
      <c r="T78">
        <v>1</v>
      </c>
      <c r="U78">
        <v>0</v>
      </c>
      <c r="V78">
        <v>6.25</v>
      </c>
      <c r="W78" s="1">
        <v>0.03</v>
      </c>
      <c r="X78">
        <v>9</v>
      </c>
      <c r="Y78">
        <v>1</v>
      </c>
      <c r="Z78">
        <v>11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3</v>
      </c>
      <c r="AP78" t="s">
        <v>246</v>
      </c>
      <c r="AQ78" t="s">
        <v>146</v>
      </c>
      <c r="AR78">
        <v>2</v>
      </c>
    </row>
    <row r="79" spans="1:44" x14ac:dyDescent="0.25">
      <c r="A79">
        <v>34077</v>
      </c>
      <c r="B79" t="s">
        <v>400</v>
      </c>
      <c r="C79">
        <v>454</v>
      </c>
      <c r="D79">
        <v>132</v>
      </c>
      <c r="E79" t="s">
        <v>233</v>
      </c>
      <c r="F79" t="s">
        <v>402</v>
      </c>
      <c r="G79">
        <v>350</v>
      </c>
      <c r="H79" t="s">
        <v>115</v>
      </c>
      <c r="I79">
        <v>6</v>
      </c>
      <c r="J79">
        <v>6</v>
      </c>
      <c r="K79">
        <v>8.3333333330000006</v>
      </c>
      <c r="L79">
        <v>9</v>
      </c>
      <c r="M79">
        <v>66</v>
      </c>
      <c r="N79">
        <v>60</v>
      </c>
      <c r="O79">
        <v>50</v>
      </c>
      <c r="P79">
        <v>0</v>
      </c>
      <c r="Q79">
        <v>115</v>
      </c>
      <c r="R79">
        <v>126</v>
      </c>
      <c r="S79">
        <v>91</v>
      </c>
      <c r="T79">
        <v>18</v>
      </c>
      <c r="U79">
        <v>0.29239999999999999</v>
      </c>
      <c r="V79">
        <v>5.7401999999999997</v>
      </c>
      <c r="W79" s="1">
        <v>0.16</v>
      </c>
      <c r="X79">
        <v>211</v>
      </c>
      <c r="Y79">
        <v>102</v>
      </c>
      <c r="Z79">
        <v>218</v>
      </c>
      <c r="AA79">
        <v>27</v>
      </c>
      <c r="AB79">
        <v>0</v>
      </c>
      <c r="AC79">
        <v>11</v>
      </c>
      <c r="AD79">
        <v>29</v>
      </c>
      <c r="AE79">
        <v>0</v>
      </c>
      <c r="AF79">
        <v>0</v>
      </c>
      <c r="AG79">
        <v>0</v>
      </c>
      <c r="AH79">
        <v>2</v>
      </c>
      <c r="AI79">
        <v>0</v>
      </c>
      <c r="AJ79">
        <v>0</v>
      </c>
      <c r="AK79">
        <v>0</v>
      </c>
      <c r="AL79">
        <v>0</v>
      </c>
      <c r="AM79">
        <v>21</v>
      </c>
      <c r="AN79">
        <v>10</v>
      </c>
      <c r="AO79">
        <v>2</v>
      </c>
      <c r="AP79" t="s">
        <v>403</v>
      </c>
      <c r="AQ79" t="s">
        <v>404</v>
      </c>
      <c r="AR79">
        <v>1</v>
      </c>
    </row>
    <row r="80" spans="1:44" x14ac:dyDescent="0.25">
      <c r="A80">
        <v>34078</v>
      </c>
      <c r="B80" t="s">
        <v>405</v>
      </c>
      <c r="E80" t="s">
        <v>114</v>
      </c>
      <c r="G80">
        <v>17</v>
      </c>
      <c r="H80" t="s">
        <v>115</v>
      </c>
      <c r="I80" t="s">
        <v>115</v>
      </c>
      <c r="J80" t="s">
        <v>115</v>
      </c>
      <c r="K80">
        <v>2</v>
      </c>
      <c r="L80">
        <v>0</v>
      </c>
      <c r="M80">
        <v>3</v>
      </c>
      <c r="N80">
        <v>2</v>
      </c>
      <c r="O80">
        <v>2</v>
      </c>
      <c r="P80">
        <v>0</v>
      </c>
      <c r="Q80">
        <v>1</v>
      </c>
      <c r="R80">
        <v>7</v>
      </c>
      <c r="S80">
        <v>7</v>
      </c>
      <c r="T80">
        <v>2</v>
      </c>
      <c r="U80">
        <v>5.8823999999999996</v>
      </c>
      <c r="V80">
        <v>5.8823999999999996</v>
      </c>
      <c r="W80" s="1">
        <v>0.03</v>
      </c>
      <c r="X80">
        <v>9</v>
      </c>
      <c r="Y80">
        <v>2</v>
      </c>
      <c r="Z80">
        <v>8</v>
      </c>
      <c r="AA80">
        <v>1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3</v>
      </c>
      <c r="AP80" t="s">
        <v>349</v>
      </c>
      <c r="AQ80" t="s">
        <v>407</v>
      </c>
      <c r="AR80">
        <v>3</v>
      </c>
    </row>
    <row r="81" spans="1:44" x14ac:dyDescent="0.25">
      <c r="A81">
        <v>34079</v>
      </c>
      <c r="B81" t="s">
        <v>408</v>
      </c>
      <c r="E81" t="s">
        <v>114</v>
      </c>
      <c r="G81">
        <v>770</v>
      </c>
      <c r="H81">
        <v>13</v>
      </c>
      <c r="I81">
        <v>10.84615385</v>
      </c>
      <c r="J81">
        <v>2.3125</v>
      </c>
      <c r="K81">
        <v>2</v>
      </c>
      <c r="L81">
        <v>39</v>
      </c>
      <c r="M81">
        <v>141</v>
      </c>
      <c r="N81">
        <v>111</v>
      </c>
      <c r="O81">
        <v>76</v>
      </c>
      <c r="P81">
        <v>21</v>
      </c>
      <c r="Q81">
        <v>98</v>
      </c>
      <c r="R81">
        <v>287</v>
      </c>
      <c r="S81">
        <v>301</v>
      </c>
      <c r="T81">
        <v>63</v>
      </c>
      <c r="U81">
        <v>1.3793</v>
      </c>
      <c r="V81">
        <v>7.7496</v>
      </c>
      <c r="W81" s="1">
        <v>0.19</v>
      </c>
      <c r="X81">
        <v>385</v>
      </c>
      <c r="Y81">
        <v>66</v>
      </c>
      <c r="Z81">
        <v>389</v>
      </c>
      <c r="AA81">
        <v>102</v>
      </c>
      <c r="AB81">
        <v>12</v>
      </c>
      <c r="AC81">
        <v>25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50</v>
      </c>
      <c r="AN81">
        <v>0</v>
      </c>
      <c r="AO81">
        <v>3</v>
      </c>
      <c r="AP81" t="s">
        <v>410</v>
      </c>
      <c r="AQ81" t="s">
        <v>411</v>
      </c>
      <c r="AR81">
        <v>2</v>
      </c>
    </row>
    <row r="82" spans="1:44" x14ac:dyDescent="0.25">
      <c r="A82">
        <v>34080</v>
      </c>
      <c r="B82" t="s">
        <v>412</v>
      </c>
      <c r="E82" t="s">
        <v>114</v>
      </c>
      <c r="G82">
        <v>0</v>
      </c>
      <c r="H82" t="s">
        <v>115</v>
      </c>
      <c r="I82" t="s">
        <v>115</v>
      </c>
      <c r="J82" t="s">
        <v>115</v>
      </c>
      <c r="K82" t="s">
        <v>115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1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2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4</v>
      </c>
      <c r="AN82">
        <v>0</v>
      </c>
      <c r="AO82">
        <v>3</v>
      </c>
      <c r="AP82" t="s">
        <v>146</v>
      </c>
      <c r="AQ82" t="s">
        <v>146</v>
      </c>
      <c r="AR82">
        <v>4</v>
      </c>
    </row>
    <row r="83" spans="1:44" x14ac:dyDescent="0.25">
      <c r="A83">
        <v>34081</v>
      </c>
      <c r="B83" t="s">
        <v>414</v>
      </c>
      <c r="E83" t="s">
        <v>114</v>
      </c>
      <c r="G83">
        <v>102</v>
      </c>
      <c r="H83" t="s">
        <v>115</v>
      </c>
      <c r="I83">
        <v>9</v>
      </c>
      <c r="J83" t="s">
        <v>115</v>
      </c>
      <c r="K83">
        <v>7.5</v>
      </c>
      <c r="L83">
        <v>6</v>
      </c>
      <c r="M83">
        <v>27</v>
      </c>
      <c r="N83">
        <v>30</v>
      </c>
      <c r="O83">
        <v>15</v>
      </c>
      <c r="P83">
        <v>0</v>
      </c>
      <c r="Q83">
        <v>30</v>
      </c>
      <c r="R83">
        <v>43</v>
      </c>
      <c r="S83">
        <v>29</v>
      </c>
      <c r="T83">
        <v>0</v>
      </c>
      <c r="U83">
        <v>0.98040000000000005</v>
      </c>
      <c r="V83">
        <v>4.9020000000000001</v>
      </c>
      <c r="W83" s="1">
        <v>0.09</v>
      </c>
      <c r="X83">
        <v>76</v>
      </c>
      <c r="Y83">
        <v>7</v>
      </c>
      <c r="Z83">
        <v>89</v>
      </c>
      <c r="AA83">
        <v>5</v>
      </c>
      <c r="AB83">
        <v>0</v>
      </c>
      <c r="AC83">
        <v>4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8</v>
      </c>
      <c r="AN83">
        <v>0</v>
      </c>
      <c r="AO83">
        <v>3</v>
      </c>
      <c r="AP83" t="s">
        <v>416</v>
      </c>
      <c r="AQ83" t="s">
        <v>417</v>
      </c>
      <c r="AR83">
        <v>1</v>
      </c>
    </row>
    <row r="84" spans="1:44" x14ac:dyDescent="0.25">
      <c r="A84">
        <v>34082</v>
      </c>
      <c r="B84" t="s">
        <v>418</v>
      </c>
      <c r="E84" t="s">
        <v>114</v>
      </c>
      <c r="G84">
        <v>15</v>
      </c>
      <c r="H84" t="s">
        <v>115</v>
      </c>
      <c r="I84" t="s">
        <v>115</v>
      </c>
      <c r="J84" t="s">
        <v>115</v>
      </c>
      <c r="K84" t="s">
        <v>115</v>
      </c>
      <c r="L84">
        <v>0</v>
      </c>
      <c r="M84">
        <v>2</v>
      </c>
      <c r="N84">
        <v>4</v>
      </c>
      <c r="O84">
        <v>1</v>
      </c>
      <c r="P84">
        <v>1</v>
      </c>
      <c r="Q84">
        <v>4</v>
      </c>
      <c r="R84">
        <v>8</v>
      </c>
      <c r="S84">
        <v>1</v>
      </c>
      <c r="T84">
        <v>1</v>
      </c>
      <c r="U84">
        <v>0</v>
      </c>
      <c r="V84">
        <v>0</v>
      </c>
      <c r="W84" s="1">
        <v>0.02</v>
      </c>
      <c r="X84">
        <v>18</v>
      </c>
      <c r="Y84">
        <v>15</v>
      </c>
      <c r="Z84">
        <v>7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3</v>
      </c>
      <c r="AP84" t="s">
        <v>420</v>
      </c>
      <c r="AQ84" t="s">
        <v>146</v>
      </c>
      <c r="AR84">
        <v>2</v>
      </c>
    </row>
    <row r="85" spans="1:44" x14ac:dyDescent="0.25">
      <c r="A85">
        <v>34083</v>
      </c>
      <c r="B85" t="s">
        <v>421</v>
      </c>
      <c r="E85" t="s">
        <v>114</v>
      </c>
      <c r="G85">
        <v>0</v>
      </c>
      <c r="H85" t="s">
        <v>115</v>
      </c>
      <c r="I85" t="s">
        <v>115</v>
      </c>
      <c r="J85" t="s">
        <v>115</v>
      </c>
      <c r="K85" t="s">
        <v>115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1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3</v>
      </c>
      <c r="AP85" t="s">
        <v>146</v>
      </c>
      <c r="AQ85" t="s">
        <v>146</v>
      </c>
      <c r="AR85">
        <v>4</v>
      </c>
    </row>
    <row r="86" spans="1:44" x14ac:dyDescent="0.25">
      <c r="A86">
        <v>34084</v>
      </c>
      <c r="B86" t="s">
        <v>423</v>
      </c>
      <c r="E86" t="s">
        <v>114</v>
      </c>
      <c r="G86">
        <v>27</v>
      </c>
      <c r="H86" t="s">
        <v>115</v>
      </c>
      <c r="I86" t="s">
        <v>115</v>
      </c>
      <c r="J86" t="s">
        <v>115</v>
      </c>
      <c r="K86" t="s">
        <v>115</v>
      </c>
      <c r="L86">
        <v>0</v>
      </c>
      <c r="M86">
        <v>2</v>
      </c>
      <c r="N86">
        <v>1</v>
      </c>
      <c r="O86">
        <v>2</v>
      </c>
      <c r="P86">
        <v>0</v>
      </c>
      <c r="Q86">
        <v>3</v>
      </c>
      <c r="R86">
        <v>9</v>
      </c>
      <c r="S86">
        <v>15</v>
      </c>
      <c r="T86">
        <v>0</v>
      </c>
      <c r="U86">
        <v>7.4074</v>
      </c>
      <c r="V86">
        <v>0</v>
      </c>
      <c r="W86" s="1">
        <v>0.04</v>
      </c>
      <c r="X86">
        <v>12</v>
      </c>
      <c r="Y86">
        <v>4</v>
      </c>
      <c r="Z86">
        <v>7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3</v>
      </c>
      <c r="AP86" t="s">
        <v>368</v>
      </c>
      <c r="AQ86" t="s">
        <v>146</v>
      </c>
      <c r="AR86">
        <v>2</v>
      </c>
    </row>
    <row r="87" spans="1:44" x14ac:dyDescent="0.25">
      <c r="A87">
        <v>34085</v>
      </c>
      <c r="B87" t="s">
        <v>427</v>
      </c>
      <c r="E87" t="s">
        <v>114</v>
      </c>
      <c r="G87">
        <v>0</v>
      </c>
      <c r="H87" t="s">
        <v>115</v>
      </c>
      <c r="I87" t="s">
        <v>115</v>
      </c>
      <c r="J87" t="s">
        <v>115</v>
      </c>
      <c r="K87" t="s">
        <v>115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1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3</v>
      </c>
      <c r="AP87" t="s">
        <v>146</v>
      </c>
      <c r="AQ87" t="s">
        <v>146</v>
      </c>
      <c r="AR87">
        <v>3</v>
      </c>
    </row>
    <row r="88" spans="1:44" x14ac:dyDescent="0.25">
      <c r="A88">
        <v>34086</v>
      </c>
      <c r="B88" t="s">
        <v>429</v>
      </c>
      <c r="E88" t="s">
        <v>114</v>
      </c>
      <c r="G88">
        <v>9</v>
      </c>
      <c r="H88" t="s">
        <v>115</v>
      </c>
      <c r="I88" t="s">
        <v>115</v>
      </c>
      <c r="J88" t="s">
        <v>115</v>
      </c>
      <c r="K88" t="s">
        <v>115</v>
      </c>
      <c r="L88">
        <v>0</v>
      </c>
      <c r="M88">
        <v>0</v>
      </c>
      <c r="N88">
        <v>0</v>
      </c>
      <c r="O88">
        <v>1</v>
      </c>
      <c r="P88">
        <v>0</v>
      </c>
      <c r="Q88">
        <v>0</v>
      </c>
      <c r="R88">
        <v>3</v>
      </c>
      <c r="S88">
        <v>3</v>
      </c>
      <c r="T88">
        <v>3</v>
      </c>
      <c r="U88">
        <v>0</v>
      </c>
      <c r="V88">
        <v>0</v>
      </c>
      <c r="W88" s="1">
        <v>0.03</v>
      </c>
      <c r="X88">
        <v>1</v>
      </c>
      <c r="Y88">
        <v>0</v>
      </c>
      <c r="Z88">
        <v>1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3</v>
      </c>
      <c r="AP88" t="s">
        <v>146</v>
      </c>
      <c r="AQ88" t="s">
        <v>146</v>
      </c>
      <c r="AR88">
        <v>4</v>
      </c>
    </row>
    <row r="89" spans="1:44" x14ac:dyDescent="0.25">
      <c r="A89">
        <v>34087</v>
      </c>
      <c r="B89" t="s">
        <v>431</v>
      </c>
      <c r="E89" t="s">
        <v>114</v>
      </c>
      <c r="G89">
        <v>147</v>
      </c>
      <c r="H89">
        <v>5</v>
      </c>
      <c r="I89" t="s">
        <v>115</v>
      </c>
      <c r="J89">
        <v>3.6666666669999999</v>
      </c>
      <c r="K89" t="s">
        <v>115</v>
      </c>
      <c r="L89">
        <v>5</v>
      </c>
      <c r="M89">
        <v>19</v>
      </c>
      <c r="N89">
        <v>22</v>
      </c>
      <c r="O89">
        <v>15</v>
      </c>
      <c r="P89">
        <v>1</v>
      </c>
      <c r="Q89">
        <v>24</v>
      </c>
      <c r="R89">
        <v>72</v>
      </c>
      <c r="S89">
        <v>47</v>
      </c>
      <c r="T89">
        <v>3</v>
      </c>
      <c r="U89">
        <v>0</v>
      </c>
      <c r="V89">
        <v>6.25</v>
      </c>
      <c r="W89" s="1">
        <v>0.12</v>
      </c>
      <c r="X89">
        <v>75</v>
      </c>
      <c r="Y89">
        <v>11</v>
      </c>
      <c r="Z89">
        <v>61</v>
      </c>
      <c r="AA89">
        <v>7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3</v>
      </c>
      <c r="AP89" t="s">
        <v>435</v>
      </c>
      <c r="AQ89" t="s">
        <v>436</v>
      </c>
      <c r="AR89">
        <v>1</v>
      </c>
    </row>
    <row r="90" spans="1:44" x14ac:dyDescent="0.25">
      <c r="A90">
        <v>34088</v>
      </c>
      <c r="B90" t="s">
        <v>437</v>
      </c>
      <c r="C90">
        <v>280</v>
      </c>
      <c r="D90">
        <v>413</v>
      </c>
      <c r="E90" t="s">
        <v>233</v>
      </c>
      <c r="F90" t="s">
        <v>439</v>
      </c>
      <c r="G90">
        <v>244</v>
      </c>
      <c r="H90" t="s">
        <v>115</v>
      </c>
      <c r="I90">
        <v>3.1333333329999999</v>
      </c>
      <c r="J90">
        <v>1.2903225810000001</v>
      </c>
      <c r="K90">
        <v>2.4285714289999998</v>
      </c>
      <c r="L90">
        <v>11</v>
      </c>
      <c r="M90">
        <v>47</v>
      </c>
      <c r="N90">
        <v>40</v>
      </c>
      <c r="O90">
        <v>34</v>
      </c>
      <c r="P90">
        <v>1</v>
      </c>
      <c r="Q90">
        <v>65</v>
      </c>
      <c r="R90">
        <v>104</v>
      </c>
      <c r="S90">
        <v>60</v>
      </c>
      <c r="T90">
        <v>14</v>
      </c>
      <c r="U90">
        <v>0.41320000000000001</v>
      </c>
      <c r="V90">
        <v>11.2745</v>
      </c>
      <c r="W90" s="1">
        <v>0.09</v>
      </c>
      <c r="X90">
        <v>138</v>
      </c>
      <c r="Y90">
        <v>12</v>
      </c>
      <c r="Z90">
        <v>147</v>
      </c>
      <c r="AA90">
        <v>60</v>
      </c>
      <c r="AB90">
        <v>0</v>
      </c>
      <c r="AC90">
        <v>17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32</v>
      </c>
      <c r="AL90">
        <v>112</v>
      </c>
      <c r="AM90">
        <v>30</v>
      </c>
      <c r="AN90">
        <v>0</v>
      </c>
      <c r="AO90">
        <v>3</v>
      </c>
      <c r="AP90" t="s">
        <v>440</v>
      </c>
      <c r="AQ90" t="s">
        <v>441</v>
      </c>
      <c r="AR90">
        <v>1</v>
      </c>
    </row>
    <row r="91" spans="1:44" x14ac:dyDescent="0.25">
      <c r="A91">
        <v>34089</v>
      </c>
      <c r="B91" t="s">
        <v>442</v>
      </c>
      <c r="E91" t="s">
        <v>114</v>
      </c>
      <c r="G91">
        <v>24</v>
      </c>
      <c r="H91" t="s">
        <v>115</v>
      </c>
      <c r="I91" t="s">
        <v>115</v>
      </c>
      <c r="J91">
        <v>1.5</v>
      </c>
      <c r="K91" t="s">
        <v>115</v>
      </c>
      <c r="L91">
        <v>0</v>
      </c>
      <c r="M91">
        <v>2</v>
      </c>
      <c r="N91">
        <v>3</v>
      </c>
      <c r="O91">
        <v>0</v>
      </c>
      <c r="P91">
        <v>0</v>
      </c>
      <c r="Q91">
        <v>2</v>
      </c>
      <c r="R91">
        <v>12</v>
      </c>
      <c r="S91">
        <v>10</v>
      </c>
      <c r="T91">
        <v>0</v>
      </c>
      <c r="U91">
        <v>0</v>
      </c>
      <c r="V91">
        <v>13.0435</v>
      </c>
      <c r="W91" s="1">
        <v>0.04</v>
      </c>
      <c r="X91">
        <v>12</v>
      </c>
      <c r="Y91">
        <v>3</v>
      </c>
      <c r="Z91">
        <v>5</v>
      </c>
      <c r="AA91">
        <v>2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3</v>
      </c>
      <c r="AP91" t="s">
        <v>444</v>
      </c>
      <c r="AQ91" t="s">
        <v>306</v>
      </c>
      <c r="AR91">
        <v>4</v>
      </c>
    </row>
    <row r="92" spans="1:44" x14ac:dyDescent="0.25">
      <c r="A92">
        <v>34090</v>
      </c>
      <c r="B92" t="s">
        <v>445</v>
      </c>
      <c r="C92">
        <v>593</v>
      </c>
      <c r="D92">
        <v>454</v>
      </c>
      <c r="E92" t="s">
        <v>233</v>
      </c>
      <c r="F92" t="s">
        <v>447</v>
      </c>
      <c r="G92">
        <v>481</v>
      </c>
      <c r="H92">
        <v>2</v>
      </c>
      <c r="I92">
        <v>14.16666667</v>
      </c>
      <c r="J92">
        <v>5.2142857139999998</v>
      </c>
      <c r="K92">
        <v>17</v>
      </c>
      <c r="L92">
        <v>18</v>
      </c>
      <c r="M92">
        <v>85</v>
      </c>
      <c r="N92">
        <v>73</v>
      </c>
      <c r="O92">
        <v>68</v>
      </c>
      <c r="P92">
        <v>39</v>
      </c>
      <c r="Q92">
        <v>136</v>
      </c>
      <c r="R92">
        <v>207</v>
      </c>
      <c r="S92">
        <v>90</v>
      </c>
      <c r="T92">
        <v>9</v>
      </c>
      <c r="U92">
        <v>0.21049999999999999</v>
      </c>
      <c r="V92">
        <v>8</v>
      </c>
      <c r="W92" s="1">
        <v>0.12</v>
      </c>
      <c r="X92">
        <v>258</v>
      </c>
      <c r="Y92">
        <v>39</v>
      </c>
      <c r="Z92">
        <v>265</v>
      </c>
      <c r="AA92">
        <v>33</v>
      </c>
      <c r="AB92">
        <v>0</v>
      </c>
      <c r="AC92">
        <v>16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</v>
      </c>
      <c r="AL92">
        <v>0</v>
      </c>
      <c r="AM92">
        <v>31</v>
      </c>
      <c r="AN92">
        <v>0</v>
      </c>
      <c r="AO92">
        <v>2</v>
      </c>
      <c r="AP92" t="s">
        <v>448</v>
      </c>
      <c r="AQ92" t="s">
        <v>449</v>
      </c>
      <c r="AR92">
        <v>1</v>
      </c>
    </row>
    <row r="93" spans="1:44" x14ac:dyDescent="0.25">
      <c r="A93">
        <v>34091</v>
      </c>
      <c r="B93" t="s">
        <v>450</v>
      </c>
      <c r="E93" t="s">
        <v>114</v>
      </c>
      <c r="G93">
        <v>0</v>
      </c>
      <c r="H93" t="s">
        <v>115</v>
      </c>
      <c r="I93" t="s">
        <v>115</v>
      </c>
      <c r="J93" t="s">
        <v>115</v>
      </c>
      <c r="K93" t="s">
        <v>115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1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3</v>
      </c>
      <c r="AP93" t="s">
        <v>146</v>
      </c>
      <c r="AQ93" t="s">
        <v>146</v>
      </c>
      <c r="AR93">
        <v>4</v>
      </c>
    </row>
    <row r="94" spans="1:44" x14ac:dyDescent="0.25">
      <c r="A94">
        <v>34092</v>
      </c>
      <c r="B94" t="s">
        <v>453</v>
      </c>
      <c r="E94" t="s">
        <v>114</v>
      </c>
      <c r="G94">
        <v>0</v>
      </c>
      <c r="H94" t="s">
        <v>115</v>
      </c>
      <c r="I94" t="s">
        <v>115</v>
      </c>
      <c r="J94" t="s">
        <v>115</v>
      </c>
      <c r="K94" t="s">
        <v>115</v>
      </c>
      <c r="L94">
        <v>1</v>
      </c>
      <c r="M94">
        <v>1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 s="1">
        <v>0</v>
      </c>
      <c r="X94">
        <v>0</v>
      </c>
      <c r="Y94">
        <v>0</v>
      </c>
      <c r="Z94">
        <v>2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3</v>
      </c>
      <c r="AP94" t="s">
        <v>146</v>
      </c>
      <c r="AQ94" t="s">
        <v>146</v>
      </c>
      <c r="AR94">
        <v>4</v>
      </c>
    </row>
    <row r="95" spans="1:44" x14ac:dyDescent="0.25">
      <c r="A95">
        <v>34093</v>
      </c>
      <c r="B95" t="s">
        <v>455</v>
      </c>
      <c r="E95" t="s">
        <v>114</v>
      </c>
      <c r="G95">
        <v>0</v>
      </c>
      <c r="H95" t="s">
        <v>115</v>
      </c>
      <c r="I95" t="s">
        <v>115</v>
      </c>
      <c r="J95" t="s">
        <v>115</v>
      </c>
      <c r="K95" t="s">
        <v>115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 s="1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3</v>
      </c>
      <c r="AP95" t="s">
        <v>146</v>
      </c>
      <c r="AQ95" t="s">
        <v>146</v>
      </c>
      <c r="AR95">
        <v>4</v>
      </c>
    </row>
    <row r="96" spans="1:44" x14ac:dyDescent="0.25">
      <c r="A96">
        <v>34094</v>
      </c>
      <c r="B96" t="s">
        <v>457</v>
      </c>
      <c r="E96" t="s">
        <v>114</v>
      </c>
      <c r="G96">
        <v>2</v>
      </c>
      <c r="H96" t="s">
        <v>115</v>
      </c>
      <c r="I96" t="s">
        <v>115</v>
      </c>
      <c r="J96" t="s">
        <v>115</v>
      </c>
      <c r="K96" t="s">
        <v>115</v>
      </c>
      <c r="L96">
        <v>3</v>
      </c>
      <c r="M96">
        <v>4</v>
      </c>
      <c r="N96">
        <v>4</v>
      </c>
      <c r="O96">
        <v>2</v>
      </c>
      <c r="P96">
        <v>0</v>
      </c>
      <c r="Q96">
        <v>0</v>
      </c>
      <c r="R96">
        <v>0</v>
      </c>
      <c r="S96">
        <v>2</v>
      </c>
      <c r="T96">
        <v>0</v>
      </c>
      <c r="U96">
        <v>0</v>
      </c>
      <c r="V96">
        <v>0</v>
      </c>
      <c r="W96" s="1">
        <v>0</v>
      </c>
      <c r="X96">
        <v>3</v>
      </c>
      <c r="Y96">
        <v>0</v>
      </c>
      <c r="Z96">
        <v>15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3</v>
      </c>
      <c r="AP96" t="s">
        <v>146</v>
      </c>
      <c r="AQ96" t="s">
        <v>146</v>
      </c>
      <c r="AR96">
        <v>3</v>
      </c>
    </row>
    <row r="97" spans="1:44" x14ac:dyDescent="0.25">
      <c r="A97">
        <v>34095</v>
      </c>
      <c r="B97" t="s">
        <v>459</v>
      </c>
      <c r="C97">
        <v>188</v>
      </c>
      <c r="D97">
        <v>601</v>
      </c>
      <c r="E97" t="s">
        <v>134</v>
      </c>
      <c r="F97" t="s">
        <v>461</v>
      </c>
      <c r="G97">
        <v>161</v>
      </c>
      <c r="H97" t="s">
        <v>115</v>
      </c>
      <c r="I97">
        <v>4.4000000000000004</v>
      </c>
      <c r="J97">
        <v>3.7857142860000002</v>
      </c>
      <c r="K97">
        <v>5.3333333329999997</v>
      </c>
      <c r="L97">
        <v>4</v>
      </c>
      <c r="M97">
        <v>44</v>
      </c>
      <c r="N97">
        <v>53</v>
      </c>
      <c r="O97">
        <v>32</v>
      </c>
      <c r="P97">
        <v>0</v>
      </c>
      <c r="Q97">
        <v>60</v>
      </c>
      <c r="R97">
        <v>66</v>
      </c>
      <c r="S97">
        <v>28</v>
      </c>
      <c r="T97">
        <v>7</v>
      </c>
      <c r="U97">
        <v>0.62890000000000001</v>
      </c>
      <c r="V97">
        <v>13.103400000000001</v>
      </c>
      <c r="W97" s="1">
        <v>0.05</v>
      </c>
      <c r="X97">
        <v>127</v>
      </c>
      <c r="Y97">
        <v>7</v>
      </c>
      <c r="Z97">
        <v>157</v>
      </c>
      <c r="AA97">
        <v>30</v>
      </c>
      <c r="AB97">
        <v>0</v>
      </c>
      <c r="AC97">
        <v>34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62</v>
      </c>
      <c r="AN97">
        <v>0</v>
      </c>
      <c r="AO97">
        <v>3</v>
      </c>
      <c r="AP97" t="s">
        <v>462</v>
      </c>
      <c r="AQ97" t="s">
        <v>225</v>
      </c>
      <c r="AR97">
        <v>1</v>
      </c>
    </row>
    <row r="98" spans="1:44" x14ac:dyDescent="0.25">
      <c r="A98">
        <v>34096</v>
      </c>
      <c r="B98" t="s">
        <v>463</v>
      </c>
      <c r="E98" t="s">
        <v>114</v>
      </c>
      <c r="G98">
        <v>5</v>
      </c>
      <c r="H98" t="s">
        <v>115</v>
      </c>
      <c r="I98" t="s">
        <v>115</v>
      </c>
      <c r="J98" t="s">
        <v>115</v>
      </c>
      <c r="K98" t="s">
        <v>115</v>
      </c>
      <c r="L98">
        <v>0</v>
      </c>
      <c r="M98">
        <v>0</v>
      </c>
      <c r="N98">
        <v>2</v>
      </c>
      <c r="O98">
        <v>0</v>
      </c>
      <c r="P98">
        <v>0</v>
      </c>
      <c r="Q98">
        <v>0</v>
      </c>
      <c r="R98">
        <v>0</v>
      </c>
      <c r="S98">
        <v>4</v>
      </c>
      <c r="T98">
        <v>1</v>
      </c>
      <c r="U98">
        <v>0</v>
      </c>
      <c r="V98">
        <v>25</v>
      </c>
      <c r="W98" s="1">
        <v>0.02</v>
      </c>
      <c r="X98">
        <v>1</v>
      </c>
      <c r="Y98">
        <v>0</v>
      </c>
      <c r="Z98">
        <v>3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3</v>
      </c>
      <c r="AP98" t="s">
        <v>146</v>
      </c>
      <c r="AQ98" t="s">
        <v>146</v>
      </c>
      <c r="AR98">
        <v>4</v>
      </c>
    </row>
    <row r="99" spans="1:44" x14ac:dyDescent="0.25">
      <c r="A99">
        <v>34097</v>
      </c>
      <c r="B99" t="s">
        <v>465</v>
      </c>
      <c r="E99" t="s">
        <v>114</v>
      </c>
      <c r="G99">
        <v>6</v>
      </c>
      <c r="H99" t="s">
        <v>115</v>
      </c>
      <c r="I99" t="s">
        <v>115</v>
      </c>
      <c r="J99">
        <v>1.5</v>
      </c>
      <c r="K99" t="s">
        <v>115</v>
      </c>
      <c r="L99">
        <v>0</v>
      </c>
      <c r="M99">
        <v>0</v>
      </c>
      <c r="N99">
        <v>3</v>
      </c>
      <c r="O99">
        <v>0</v>
      </c>
      <c r="P99">
        <v>0</v>
      </c>
      <c r="Q99">
        <v>0</v>
      </c>
      <c r="R99">
        <v>2</v>
      </c>
      <c r="S99">
        <v>4</v>
      </c>
      <c r="T99">
        <v>0</v>
      </c>
      <c r="U99">
        <v>0</v>
      </c>
      <c r="V99">
        <v>16.666699999999999</v>
      </c>
      <c r="W99" s="1">
        <v>0.03</v>
      </c>
      <c r="X99">
        <v>0</v>
      </c>
      <c r="Y99">
        <v>0</v>
      </c>
      <c r="Z99">
        <v>3</v>
      </c>
      <c r="AA99">
        <v>2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3</v>
      </c>
      <c r="AP99" t="s">
        <v>146</v>
      </c>
      <c r="AQ99" t="s">
        <v>367</v>
      </c>
      <c r="AR99">
        <v>4</v>
      </c>
    </row>
    <row r="100" spans="1:44" x14ac:dyDescent="0.25">
      <c r="A100">
        <v>34098</v>
      </c>
      <c r="B100" t="s">
        <v>467</v>
      </c>
      <c r="E100" t="s">
        <v>114</v>
      </c>
      <c r="G100">
        <v>0</v>
      </c>
      <c r="H100" t="s">
        <v>115</v>
      </c>
      <c r="I100" t="s">
        <v>115</v>
      </c>
      <c r="J100" t="s">
        <v>115</v>
      </c>
      <c r="K100" t="s">
        <v>115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1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3</v>
      </c>
      <c r="AP100" t="s">
        <v>146</v>
      </c>
      <c r="AQ100" t="s">
        <v>146</v>
      </c>
      <c r="AR100">
        <v>4</v>
      </c>
    </row>
    <row r="101" spans="1:44" x14ac:dyDescent="0.25">
      <c r="A101">
        <v>34099</v>
      </c>
      <c r="B101" t="s">
        <v>469</v>
      </c>
      <c r="E101" t="s">
        <v>114</v>
      </c>
      <c r="G101">
        <v>0</v>
      </c>
      <c r="H101" t="s">
        <v>115</v>
      </c>
      <c r="I101" t="s">
        <v>115</v>
      </c>
      <c r="J101" t="s">
        <v>115</v>
      </c>
      <c r="K101" t="s">
        <v>115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 s="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3</v>
      </c>
      <c r="AP101" t="s">
        <v>146</v>
      </c>
      <c r="AQ101" t="s">
        <v>146</v>
      </c>
      <c r="AR101">
        <v>4</v>
      </c>
    </row>
    <row r="102" spans="1:44" x14ac:dyDescent="0.25">
      <c r="A102">
        <v>34100</v>
      </c>
      <c r="B102" t="s">
        <v>471</v>
      </c>
      <c r="E102" t="s">
        <v>114</v>
      </c>
      <c r="G102">
        <v>0</v>
      </c>
      <c r="H102" t="s">
        <v>115</v>
      </c>
      <c r="I102" t="s">
        <v>115</v>
      </c>
      <c r="J102" t="s">
        <v>115</v>
      </c>
      <c r="K102" t="s">
        <v>115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1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3</v>
      </c>
      <c r="AP102" t="s">
        <v>146</v>
      </c>
      <c r="AQ102" t="s">
        <v>146</v>
      </c>
      <c r="AR102">
        <v>4</v>
      </c>
    </row>
    <row r="103" spans="1:44" x14ac:dyDescent="0.25">
      <c r="A103">
        <v>34101</v>
      </c>
      <c r="B103" t="s">
        <v>473</v>
      </c>
      <c r="C103">
        <v>226</v>
      </c>
      <c r="D103">
        <v>351</v>
      </c>
      <c r="E103" t="s">
        <v>233</v>
      </c>
      <c r="F103" t="s">
        <v>475</v>
      </c>
      <c r="G103">
        <v>163</v>
      </c>
      <c r="H103" t="s">
        <v>115</v>
      </c>
      <c r="I103">
        <v>14.5</v>
      </c>
      <c r="J103">
        <v>2.7272727269999999</v>
      </c>
      <c r="K103">
        <v>5.6666666670000003</v>
      </c>
      <c r="L103">
        <v>9</v>
      </c>
      <c r="M103">
        <v>29</v>
      </c>
      <c r="N103">
        <v>30</v>
      </c>
      <c r="O103">
        <v>17</v>
      </c>
      <c r="P103">
        <v>0</v>
      </c>
      <c r="Q103">
        <v>23</v>
      </c>
      <c r="R103">
        <v>78</v>
      </c>
      <c r="S103">
        <v>51</v>
      </c>
      <c r="T103">
        <v>11</v>
      </c>
      <c r="U103">
        <v>0.63690000000000002</v>
      </c>
      <c r="V103">
        <v>10.827999999999999</v>
      </c>
      <c r="W103" s="1">
        <v>7.0000000000000007E-2</v>
      </c>
      <c r="X103">
        <v>101</v>
      </c>
      <c r="Y103">
        <v>8</v>
      </c>
      <c r="Z103">
        <v>99</v>
      </c>
      <c r="AA103">
        <v>16</v>
      </c>
      <c r="AB103">
        <v>0</v>
      </c>
      <c r="AC103">
        <v>62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</v>
      </c>
      <c r="AL103">
        <v>23</v>
      </c>
      <c r="AM103">
        <v>92</v>
      </c>
      <c r="AN103">
        <v>0</v>
      </c>
      <c r="AO103">
        <v>3</v>
      </c>
      <c r="AP103" t="s">
        <v>476</v>
      </c>
      <c r="AQ103" t="s">
        <v>477</v>
      </c>
      <c r="AR103">
        <v>1</v>
      </c>
    </row>
    <row r="104" spans="1:44" x14ac:dyDescent="0.25">
      <c r="A104">
        <v>34102</v>
      </c>
      <c r="B104" t="s">
        <v>478</v>
      </c>
      <c r="E104" t="s">
        <v>114</v>
      </c>
      <c r="G104">
        <v>0</v>
      </c>
      <c r="H104" t="s">
        <v>115</v>
      </c>
      <c r="I104" t="s">
        <v>115</v>
      </c>
      <c r="J104" t="s">
        <v>115</v>
      </c>
      <c r="K104" t="s">
        <v>115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 s="1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3</v>
      </c>
      <c r="AP104" t="s">
        <v>146</v>
      </c>
      <c r="AQ104" t="s">
        <v>146</v>
      </c>
      <c r="AR104">
        <v>3</v>
      </c>
    </row>
    <row r="105" spans="1:44" x14ac:dyDescent="0.25">
      <c r="A105">
        <v>34103</v>
      </c>
      <c r="B105" t="s">
        <v>480</v>
      </c>
      <c r="E105" t="s">
        <v>114</v>
      </c>
      <c r="G105">
        <v>6</v>
      </c>
      <c r="H105" t="s">
        <v>115</v>
      </c>
      <c r="I105" t="s">
        <v>115</v>
      </c>
      <c r="J105" t="s">
        <v>115</v>
      </c>
      <c r="K105" t="s">
        <v>115</v>
      </c>
      <c r="L105">
        <v>0</v>
      </c>
      <c r="M105">
        <v>0</v>
      </c>
      <c r="N105">
        <v>1</v>
      </c>
      <c r="O105">
        <v>0</v>
      </c>
      <c r="P105">
        <v>0</v>
      </c>
      <c r="Q105">
        <v>0</v>
      </c>
      <c r="R105">
        <v>3</v>
      </c>
      <c r="S105">
        <v>3</v>
      </c>
      <c r="T105">
        <v>0</v>
      </c>
      <c r="U105">
        <v>0</v>
      </c>
      <c r="V105">
        <v>0</v>
      </c>
      <c r="W105" s="1">
        <v>0.01</v>
      </c>
      <c r="X105">
        <v>4</v>
      </c>
      <c r="Y105">
        <v>1</v>
      </c>
      <c r="Z105">
        <v>2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3</v>
      </c>
      <c r="AP105" t="s">
        <v>444</v>
      </c>
      <c r="AQ105" t="s">
        <v>146</v>
      </c>
      <c r="AR105">
        <v>3</v>
      </c>
    </row>
    <row r="106" spans="1:44" x14ac:dyDescent="0.25">
      <c r="A106">
        <v>34104</v>
      </c>
      <c r="B106" t="s">
        <v>482</v>
      </c>
      <c r="E106" t="s">
        <v>114</v>
      </c>
      <c r="G106">
        <v>0</v>
      </c>
      <c r="H106" t="s">
        <v>115</v>
      </c>
      <c r="I106" t="s">
        <v>115</v>
      </c>
      <c r="J106" t="s">
        <v>115</v>
      </c>
      <c r="K106" t="s">
        <v>115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1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3</v>
      </c>
      <c r="AP106" t="s">
        <v>146</v>
      </c>
      <c r="AQ106" t="s">
        <v>146</v>
      </c>
      <c r="AR106">
        <v>4</v>
      </c>
    </row>
    <row r="107" spans="1:44" x14ac:dyDescent="0.25">
      <c r="A107">
        <v>34105</v>
      </c>
      <c r="B107" t="s">
        <v>484</v>
      </c>
      <c r="E107" t="s">
        <v>114</v>
      </c>
      <c r="G107">
        <v>0</v>
      </c>
      <c r="H107" t="s">
        <v>115</v>
      </c>
      <c r="I107" t="s">
        <v>115</v>
      </c>
      <c r="J107" t="s">
        <v>115</v>
      </c>
      <c r="K107" t="s">
        <v>115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1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3</v>
      </c>
      <c r="AP107" t="s">
        <v>146</v>
      </c>
      <c r="AQ107" t="s">
        <v>146</v>
      </c>
      <c r="AR107">
        <v>3</v>
      </c>
    </row>
    <row r="108" spans="1:44" x14ac:dyDescent="0.25">
      <c r="A108">
        <v>34106</v>
      </c>
      <c r="B108" t="s">
        <v>486</v>
      </c>
      <c r="E108" t="s">
        <v>114</v>
      </c>
      <c r="G108">
        <v>0</v>
      </c>
      <c r="H108" t="s">
        <v>115</v>
      </c>
      <c r="I108" t="s">
        <v>115</v>
      </c>
      <c r="J108" t="s">
        <v>115</v>
      </c>
      <c r="K108" t="s">
        <v>115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 s="1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3</v>
      </c>
      <c r="AP108" t="s">
        <v>146</v>
      </c>
      <c r="AQ108" t="s">
        <v>146</v>
      </c>
      <c r="AR108">
        <v>3</v>
      </c>
    </row>
    <row r="109" spans="1:44" x14ac:dyDescent="0.25">
      <c r="A109">
        <v>34107</v>
      </c>
      <c r="B109" t="s">
        <v>488</v>
      </c>
      <c r="E109" t="s">
        <v>114</v>
      </c>
      <c r="G109">
        <v>4</v>
      </c>
      <c r="H109" t="s">
        <v>115</v>
      </c>
      <c r="I109" t="s">
        <v>115</v>
      </c>
      <c r="J109">
        <v>1</v>
      </c>
      <c r="K109" t="s">
        <v>115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2</v>
      </c>
      <c r="S109">
        <v>2</v>
      </c>
      <c r="T109">
        <v>0</v>
      </c>
      <c r="U109">
        <v>0</v>
      </c>
      <c r="V109">
        <v>25</v>
      </c>
      <c r="W109" s="1">
        <v>0.02</v>
      </c>
      <c r="X109">
        <v>2</v>
      </c>
      <c r="Y109">
        <v>0</v>
      </c>
      <c r="Z109">
        <v>1</v>
      </c>
      <c r="AA109">
        <v>1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3</v>
      </c>
      <c r="AP109" t="s">
        <v>146</v>
      </c>
      <c r="AQ109" t="s">
        <v>301</v>
      </c>
      <c r="AR109">
        <v>4</v>
      </c>
    </row>
    <row r="110" spans="1:44" x14ac:dyDescent="0.25">
      <c r="A110">
        <v>34108</v>
      </c>
      <c r="B110" t="s">
        <v>490</v>
      </c>
      <c r="C110">
        <v>1975</v>
      </c>
      <c r="D110">
        <v>892</v>
      </c>
      <c r="E110" t="s">
        <v>134</v>
      </c>
      <c r="F110" t="s">
        <v>492</v>
      </c>
      <c r="G110">
        <v>1825</v>
      </c>
      <c r="H110" t="s">
        <v>115</v>
      </c>
      <c r="I110">
        <v>8.0476190479999996</v>
      </c>
      <c r="J110">
        <v>4.3478260869999996</v>
      </c>
      <c r="K110">
        <v>5.4857142860000003</v>
      </c>
      <c r="L110">
        <v>68</v>
      </c>
      <c r="M110">
        <v>338</v>
      </c>
      <c r="N110">
        <v>300</v>
      </c>
      <c r="O110">
        <v>192</v>
      </c>
      <c r="P110">
        <v>8</v>
      </c>
      <c r="Q110">
        <v>276</v>
      </c>
      <c r="R110">
        <v>764</v>
      </c>
      <c r="S110">
        <v>590</v>
      </c>
      <c r="T110">
        <v>187</v>
      </c>
      <c r="U110">
        <v>0.83660000000000001</v>
      </c>
      <c r="V110">
        <v>6.1670999999999996</v>
      </c>
      <c r="W110" s="1">
        <v>0.18</v>
      </c>
      <c r="X110">
        <v>1052</v>
      </c>
      <c r="Y110">
        <v>140</v>
      </c>
      <c r="Z110">
        <v>981</v>
      </c>
      <c r="AA110">
        <v>146</v>
      </c>
      <c r="AB110">
        <v>0</v>
      </c>
      <c r="AC110">
        <v>61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</v>
      </c>
      <c r="AL110">
        <v>0</v>
      </c>
      <c r="AM110">
        <v>105</v>
      </c>
      <c r="AN110">
        <v>0</v>
      </c>
      <c r="AO110">
        <v>3</v>
      </c>
      <c r="AP110" t="s">
        <v>493</v>
      </c>
      <c r="AQ110" t="s">
        <v>494</v>
      </c>
      <c r="AR110">
        <v>1</v>
      </c>
    </row>
    <row r="111" spans="1:44" x14ac:dyDescent="0.25">
      <c r="A111">
        <v>34109</v>
      </c>
      <c r="B111" t="s">
        <v>495</v>
      </c>
      <c r="E111" t="s">
        <v>114</v>
      </c>
      <c r="G111">
        <v>29</v>
      </c>
      <c r="H111" t="s">
        <v>115</v>
      </c>
      <c r="I111">
        <v>4</v>
      </c>
      <c r="J111">
        <v>2</v>
      </c>
      <c r="K111" t="s">
        <v>115</v>
      </c>
      <c r="L111">
        <v>0</v>
      </c>
      <c r="M111">
        <v>4</v>
      </c>
      <c r="N111">
        <v>2</v>
      </c>
      <c r="O111">
        <v>1</v>
      </c>
      <c r="P111">
        <v>0</v>
      </c>
      <c r="Q111">
        <v>8</v>
      </c>
      <c r="R111">
        <v>11</v>
      </c>
      <c r="S111">
        <v>9</v>
      </c>
      <c r="T111">
        <v>1</v>
      </c>
      <c r="U111">
        <v>3.4483000000000001</v>
      </c>
      <c r="V111">
        <v>3.4483000000000001</v>
      </c>
      <c r="W111" s="1">
        <v>7.0000000000000007E-2</v>
      </c>
      <c r="X111">
        <v>10</v>
      </c>
      <c r="Y111">
        <v>4</v>
      </c>
      <c r="Z111">
        <v>7</v>
      </c>
      <c r="AA111">
        <v>2</v>
      </c>
      <c r="AB111">
        <v>0</v>
      </c>
      <c r="AC111">
        <v>1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3</v>
      </c>
      <c r="AN111">
        <v>0</v>
      </c>
      <c r="AO111">
        <v>3</v>
      </c>
      <c r="AP111" t="s">
        <v>306</v>
      </c>
      <c r="AQ111" t="s">
        <v>497</v>
      </c>
      <c r="AR111">
        <v>3</v>
      </c>
    </row>
    <row r="112" spans="1:44" x14ac:dyDescent="0.25">
      <c r="A112">
        <v>34110</v>
      </c>
      <c r="B112" t="s">
        <v>498</v>
      </c>
      <c r="E112" t="s">
        <v>114</v>
      </c>
      <c r="G112">
        <v>0</v>
      </c>
      <c r="H112" t="s">
        <v>115</v>
      </c>
      <c r="I112" t="s">
        <v>115</v>
      </c>
      <c r="J112" t="s">
        <v>115</v>
      </c>
      <c r="K112" t="s">
        <v>115</v>
      </c>
      <c r="L112">
        <v>0</v>
      </c>
      <c r="M112">
        <v>0</v>
      </c>
      <c r="N112">
        <v>0</v>
      </c>
      <c r="O112">
        <v>1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 s="1">
        <v>0</v>
      </c>
      <c r="X112">
        <v>1</v>
      </c>
      <c r="Y112">
        <v>0</v>
      </c>
      <c r="Z112">
        <v>1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3</v>
      </c>
      <c r="AP112" t="s">
        <v>146</v>
      </c>
      <c r="AQ112" t="s">
        <v>146</v>
      </c>
      <c r="AR112">
        <v>3</v>
      </c>
    </row>
    <row r="113" spans="1:44" x14ac:dyDescent="0.25">
      <c r="A113">
        <v>34111</v>
      </c>
      <c r="B113" t="s">
        <v>500</v>
      </c>
      <c r="E113" t="s">
        <v>114</v>
      </c>
      <c r="G113">
        <v>253</v>
      </c>
      <c r="H113" t="s">
        <v>115</v>
      </c>
      <c r="I113" t="s">
        <v>115</v>
      </c>
      <c r="J113">
        <v>20</v>
      </c>
      <c r="K113">
        <v>3.875</v>
      </c>
      <c r="L113">
        <v>20</v>
      </c>
      <c r="M113">
        <v>49</v>
      </c>
      <c r="N113">
        <v>40</v>
      </c>
      <c r="O113">
        <v>31</v>
      </c>
      <c r="P113">
        <v>0</v>
      </c>
      <c r="Q113">
        <v>35</v>
      </c>
      <c r="R113">
        <v>86</v>
      </c>
      <c r="S113">
        <v>108</v>
      </c>
      <c r="T113">
        <v>24</v>
      </c>
      <c r="U113">
        <v>0.4032</v>
      </c>
      <c r="V113">
        <v>4.8387000000000002</v>
      </c>
      <c r="W113" s="1">
        <v>0.12</v>
      </c>
      <c r="X113">
        <v>142</v>
      </c>
      <c r="Y113">
        <v>31</v>
      </c>
      <c r="Z113">
        <v>146</v>
      </c>
      <c r="AA113">
        <v>10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3</v>
      </c>
      <c r="AP113" t="s">
        <v>502</v>
      </c>
      <c r="AQ113" t="s">
        <v>503</v>
      </c>
      <c r="AR113">
        <v>2</v>
      </c>
    </row>
    <row r="114" spans="1:44" x14ac:dyDescent="0.25">
      <c r="A114">
        <v>34112</v>
      </c>
      <c r="B114" t="s">
        <v>504</v>
      </c>
      <c r="E114" t="s">
        <v>114</v>
      </c>
      <c r="G114">
        <v>0</v>
      </c>
      <c r="H114" t="s">
        <v>115</v>
      </c>
      <c r="I114" t="s">
        <v>115</v>
      </c>
      <c r="J114" t="s">
        <v>115</v>
      </c>
      <c r="K114" t="s">
        <v>115</v>
      </c>
      <c r="L114">
        <v>0</v>
      </c>
      <c r="M114">
        <v>0</v>
      </c>
      <c r="N114">
        <v>3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 s="1">
        <v>0</v>
      </c>
      <c r="X114">
        <v>1</v>
      </c>
      <c r="Y114">
        <v>0</v>
      </c>
      <c r="Z114">
        <v>3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3</v>
      </c>
      <c r="AP114" t="s">
        <v>146</v>
      </c>
      <c r="AQ114" t="s">
        <v>146</v>
      </c>
      <c r="AR114">
        <v>4</v>
      </c>
    </row>
    <row r="115" spans="1:44" x14ac:dyDescent="0.25">
      <c r="A115">
        <v>34113</v>
      </c>
      <c r="B115" t="s">
        <v>506</v>
      </c>
      <c r="C115">
        <v>267</v>
      </c>
      <c r="D115">
        <v>411</v>
      </c>
      <c r="E115" t="s">
        <v>134</v>
      </c>
      <c r="F115" t="s">
        <v>508</v>
      </c>
      <c r="G115">
        <v>243</v>
      </c>
      <c r="H115" t="s">
        <v>115</v>
      </c>
      <c r="I115">
        <v>7.2</v>
      </c>
      <c r="J115">
        <v>9.1999999999999993</v>
      </c>
      <c r="K115">
        <v>11</v>
      </c>
      <c r="L115">
        <v>11</v>
      </c>
      <c r="M115">
        <v>36</v>
      </c>
      <c r="N115">
        <v>46</v>
      </c>
      <c r="O115">
        <v>44</v>
      </c>
      <c r="P115">
        <v>0</v>
      </c>
      <c r="Q115">
        <v>82</v>
      </c>
      <c r="R115">
        <v>87</v>
      </c>
      <c r="S115">
        <v>64</v>
      </c>
      <c r="T115">
        <v>10</v>
      </c>
      <c r="U115">
        <v>0.83330000000000004</v>
      </c>
      <c r="V115">
        <v>7.5</v>
      </c>
      <c r="W115" s="1">
        <v>0.09</v>
      </c>
      <c r="X115">
        <v>117</v>
      </c>
      <c r="Y115">
        <v>21</v>
      </c>
      <c r="Z115">
        <v>148</v>
      </c>
      <c r="AA115">
        <v>14</v>
      </c>
      <c r="AB115">
        <v>0</v>
      </c>
      <c r="AC115">
        <v>61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17</v>
      </c>
      <c r="AL115">
        <v>0</v>
      </c>
      <c r="AM115">
        <v>109</v>
      </c>
      <c r="AN115">
        <v>10</v>
      </c>
      <c r="AO115">
        <v>3</v>
      </c>
      <c r="AP115" t="s">
        <v>509</v>
      </c>
      <c r="AQ115" t="s">
        <v>510</v>
      </c>
      <c r="AR115">
        <v>1</v>
      </c>
    </row>
    <row r="116" spans="1:44" x14ac:dyDescent="0.25">
      <c r="A116">
        <v>34114</v>
      </c>
      <c r="B116" t="s">
        <v>511</v>
      </c>
      <c r="E116" t="s">
        <v>114</v>
      </c>
      <c r="G116">
        <v>320</v>
      </c>
      <c r="H116" t="s">
        <v>115</v>
      </c>
      <c r="I116">
        <v>12.25</v>
      </c>
      <c r="J116">
        <v>8.375</v>
      </c>
      <c r="K116">
        <v>7.4444444440000002</v>
      </c>
      <c r="L116">
        <v>13</v>
      </c>
      <c r="M116">
        <v>49</v>
      </c>
      <c r="N116">
        <v>67</v>
      </c>
      <c r="O116">
        <v>67</v>
      </c>
      <c r="P116">
        <v>3</v>
      </c>
      <c r="Q116">
        <v>38</v>
      </c>
      <c r="R116">
        <v>99</v>
      </c>
      <c r="S116">
        <v>141</v>
      </c>
      <c r="T116">
        <v>39</v>
      </c>
      <c r="U116">
        <v>1.2739</v>
      </c>
      <c r="V116">
        <v>7.3247999999999998</v>
      </c>
      <c r="W116" s="1">
        <v>0.12</v>
      </c>
      <c r="X116">
        <v>228</v>
      </c>
      <c r="Y116">
        <v>57</v>
      </c>
      <c r="Z116">
        <v>216</v>
      </c>
      <c r="AA116">
        <v>21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3</v>
      </c>
      <c r="AP116" t="s">
        <v>444</v>
      </c>
      <c r="AQ116" t="s">
        <v>513</v>
      </c>
      <c r="AR116">
        <v>2</v>
      </c>
    </row>
    <row r="117" spans="1:44" x14ac:dyDescent="0.25">
      <c r="A117">
        <v>34115</v>
      </c>
      <c r="B117" t="s">
        <v>514</v>
      </c>
      <c r="E117" t="s">
        <v>114</v>
      </c>
      <c r="G117">
        <v>0</v>
      </c>
      <c r="H117" t="s">
        <v>115</v>
      </c>
      <c r="I117" t="s">
        <v>115</v>
      </c>
      <c r="J117" t="s">
        <v>115</v>
      </c>
      <c r="K117" t="s">
        <v>115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1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3</v>
      </c>
      <c r="AP117" t="s">
        <v>146</v>
      </c>
      <c r="AQ117" t="s">
        <v>146</v>
      </c>
      <c r="AR117">
        <v>4</v>
      </c>
    </row>
    <row r="118" spans="1:44" x14ac:dyDescent="0.25">
      <c r="A118">
        <v>34116</v>
      </c>
      <c r="B118" t="s">
        <v>516</v>
      </c>
      <c r="C118">
        <v>680</v>
      </c>
      <c r="D118">
        <v>314</v>
      </c>
      <c r="E118" t="s">
        <v>233</v>
      </c>
      <c r="F118" t="s">
        <v>520</v>
      </c>
      <c r="G118">
        <v>470</v>
      </c>
      <c r="H118" t="s">
        <v>115</v>
      </c>
      <c r="I118">
        <v>6.5625</v>
      </c>
      <c r="J118">
        <v>4.8947368420000004</v>
      </c>
      <c r="K118">
        <v>5.1333333330000004</v>
      </c>
      <c r="L118">
        <v>17</v>
      </c>
      <c r="M118">
        <v>105</v>
      </c>
      <c r="N118">
        <v>93</v>
      </c>
      <c r="O118">
        <v>77</v>
      </c>
      <c r="P118">
        <v>3</v>
      </c>
      <c r="Q118">
        <v>118</v>
      </c>
      <c r="R118">
        <v>201</v>
      </c>
      <c r="S118">
        <v>131</v>
      </c>
      <c r="T118">
        <v>17</v>
      </c>
      <c r="U118">
        <v>2.1739000000000002</v>
      </c>
      <c r="V118">
        <v>6.9443999999999999</v>
      </c>
      <c r="W118" s="1">
        <v>0.12</v>
      </c>
      <c r="X118">
        <v>330</v>
      </c>
      <c r="Y118">
        <v>22</v>
      </c>
      <c r="Z118">
        <v>330</v>
      </c>
      <c r="AA118">
        <v>50</v>
      </c>
      <c r="AB118">
        <v>0</v>
      </c>
      <c r="AC118">
        <v>33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</v>
      </c>
      <c r="AL118">
        <v>62</v>
      </c>
      <c r="AM118">
        <v>41</v>
      </c>
      <c r="AN118">
        <v>0</v>
      </c>
      <c r="AO118">
        <v>2</v>
      </c>
      <c r="AP118" t="s">
        <v>521</v>
      </c>
      <c r="AQ118" t="s">
        <v>522</v>
      </c>
      <c r="AR118">
        <v>1</v>
      </c>
    </row>
    <row r="119" spans="1:44" x14ac:dyDescent="0.25">
      <c r="A119">
        <v>34117</v>
      </c>
      <c r="B119" t="s">
        <v>523</v>
      </c>
      <c r="E119" t="s">
        <v>114</v>
      </c>
      <c r="G119">
        <v>16</v>
      </c>
      <c r="H119" t="s">
        <v>115</v>
      </c>
      <c r="I119" t="s">
        <v>115</v>
      </c>
      <c r="J119">
        <v>0</v>
      </c>
      <c r="K119" t="s">
        <v>115</v>
      </c>
      <c r="P119">
        <v>0</v>
      </c>
      <c r="Q119">
        <v>0</v>
      </c>
      <c r="R119">
        <v>3</v>
      </c>
      <c r="S119">
        <v>12</v>
      </c>
      <c r="T119">
        <v>1</v>
      </c>
      <c r="U119">
        <v>25</v>
      </c>
      <c r="V119">
        <v>12.5</v>
      </c>
      <c r="W119" s="1">
        <v>0.04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3</v>
      </c>
      <c r="AP119" t="s">
        <v>146</v>
      </c>
      <c r="AQ119" t="s">
        <v>146</v>
      </c>
      <c r="AR119">
        <v>4</v>
      </c>
    </row>
    <row r="120" spans="1:44" x14ac:dyDescent="0.25">
      <c r="A120">
        <v>34118</v>
      </c>
      <c r="B120" t="s">
        <v>525</v>
      </c>
      <c r="E120" t="s">
        <v>114</v>
      </c>
      <c r="G120">
        <v>0</v>
      </c>
      <c r="H120" t="s">
        <v>115</v>
      </c>
      <c r="I120" t="s">
        <v>115</v>
      </c>
      <c r="J120" t="s">
        <v>115</v>
      </c>
      <c r="K120" t="s">
        <v>115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1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3</v>
      </c>
      <c r="AP120" t="s">
        <v>146</v>
      </c>
      <c r="AQ120" t="s">
        <v>146</v>
      </c>
      <c r="AR120">
        <v>2</v>
      </c>
    </row>
    <row r="121" spans="1:44" x14ac:dyDescent="0.25">
      <c r="A121">
        <v>34119</v>
      </c>
      <c r="B121" t="s">
        <v>527</v>
      </c>
      <c r="E121" t="s">
        <v>114</v>
      </c>
      <c r="G121">
        <v>47</v>
      </c>
      <c r="H121" t="s">
        <v>115</v>
      </c>
      <c r="I121" t="s">
        <v>115</v>
      </c>
      <c r="J121">
        <v>1.3333333329999999</v>
      </c>
      <c r="K121">
        <v>0.77777777800000003</v>
      </c>
      <c r="L121">
        <v>1</v>
      </c>
      <c r="M121">
        <v>15</v>
      </c>
      <c r="N121">
        <v>16</v>
      </c>
      <c r="O121">
        <v>7</v>
      </c>
      <c r="P121">
        <v>0</v>
      </c>
      <c r="Q121">
        <v>2</v>
      </c>
      <c r="R121">
        <v>26</v>
      </c>
      <c r="S121">
        <v>17</v>
      </c>
      <c r="T121">
        <v>2</v>
      </c>
      <c r="U121">
        <v>0</v>
      </c>
      <c r="V121">
        <v>7.1429</v>
      </c>
      <c r="W121" s="1">
        <v>0.06</v>
      </c>
      <c r="X121">
        <v>55</v>
      </c>
      <c r="Y121">
        <v>15</v>
      </c>
      <c r="Z121">
        <v>42</v>
      </c>
      <c r="AA121">
        <v>21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3</v>
      </c>
      <c r="AP121" t="s">
        <v>529</v>
      </c>
      <c r="AQ121" t="s">
        <v>294</v>
      </c>
      <c r="AR121">
        <v>3</v>
      </c>
    </row>
    <row r="122" spans="1:44" x14ac:dyDescent="0.25">
      <c r="A122">
        <v>34120</v>
      </c>
      <c r="B122" t="s">
        <v>530</v>
      </c>
      <c r="C122">
        <v>505</v>
      </c>
      <c r="D122">
        <v>198</v>
      </c>
      <c r="E122" t="s">
        <v>233</v>
      </c>
      <c r="F122" t="s">
        <v>532</v>
      </c>
      <c r="G122">
        <v>434</v>
      </c>
      <c r="H122">
        <v>5.3333333329999997</v>
      </c>
      <c r="I122">
        <v>10.83333333</v>
      </c>
      <c r="J122">
        <v>14.57142857</v>
      </c>
      <c r="K122">
        <v>28</v>
      </c>
      <c r="L122">
        <v>16</v>
      </c>
      <c r="M122">
        <v>65</v>
      </c>
      <c r="N122">
        <v>102</v>
      </c>
      <c r="O122">
        <v>84</v>
      </c>
      <c r="P122">
        <v>16</v>
      </c>
      <c r="Q122">
        <v>131</v>
      </c>
      <c r="R122">
        <v>196</v>
      </c>
      <c r="S122">
        <v>80</v>
      </c>
      <c r="T122">
        <v>11</v>
      </c>
      <c r="U122">
        <v>0.69930000000000003</v>
      </c>
      <c r="V122">
        <v>5.5944000000000003</v>
      </c>
      <c r="W122" s="1">
        <v>0.15</v>
      </c>
      <c r="X122">
        <v>284</v>
      </c>
      <c r="Y122">
        <v>24</v>
      </c>
      <c r="Z122">
        <v>313</v>
      </c>
      <c r="AA122">
        <v>19</v>
      </c>
      <c r="AB122">
        <v>0</v>
      </c>
      <c r="AC122">
        <v>10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60</v>
      </c>
      <c r="AM122">
        <v>15</v>
      </c>
      <c r="AN122">
        <v>0</v>
      </c>
      <c r="AO122">
        <v>2</v>
      </c>
      <c r="AP122" t="s">
        <v>533</v>
      </c>
      <c r="AQ122" t="s">
        <v>534</v>
      </c>
      <c r="AR122">
        <v>1</v>
      </c>
    </row>
    <row r="123" spans="1:44" x14ac:dyDescent="0.25">
      <c r="A123">
        <v>34121</v>
      </c>
      <c r="B123" t="s">
        <v>535</v>
      </c>
      <c r="E123" t="s">
        <v>114</v>
      </c>
      <c r="G123">
        <v>0</v>
      </c>
      <c r="H123" t="s">
        <v>115</v>
      </c>
      <c r="I123" t="s">
        <v>115</v>
      </c>
      <c r="J123" t="s">
        <v>115</v>
      </c>
      <c r="K123" t="s">
        <v>115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1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3</v>
      </c>
      <c r="AP123" t="s">
        <v>146</v>
      </c>
      <c r="AQ123" t="s">
        <v>146</v>
      </c>
      <c r="AR123">
        <v>4</v>
      </c>
    </row>
    <row r="124" spans="1:44" x14ac:dyDescent="0.25">
      <c r="A124">
        <v>34122</v>
      </c>
      <c r="B124" t="s">
        <v>537</v>
      </c>
      <c r="E124" t="s">
        <v>114</v>
      </c>
      <c r="G124">
        <v>0</v>
      </c>
      <c r="H124" t="s">
        <v>115</v>
      </c>
      <c r="I124" t="s">
        <v>115</v>
      </c>
      <c r="J124" t="s">
        <v>115</v>
      </c>
      <c r="K124" t="s">
        <v>115</v>
      </c>
      <c r="L124">
        <v>2</v>
      </c>
      <c r="M124">
        <v>4</v>
      </c>
      <c r="N124">
        <v>7</v>
      </c>
      <c r="O124">
        <v>4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 s="1">
        <v>0</v>
      </c>
      <c r="X124">
        <v>13</v>
      </c>
      <c r="Y124">
        <v>0</v>
      </c>
      <c r="Z124">
        <v>17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3</v>
      </c>
      <c r="AP124" t="s">
        <v>146</v>
      </c>
      <c r="AQ124" t="s">
        <v>146</v>
      </c>
      <c r="AR124">
        <v>3</v>
      </c>
    </row>
    <row r="125" spans="1:44" x14ac:dyDescent="0.25">
      <c r="A125">
        <v>34123</v>
      </c>
      <c r="B125" t="s">
        <v>539</v>
      </c>
      <c r="C125">
        <v>823</v>
      </c>
      <c r="D125">
        <v>535</v>
      </c>
      <c r="E125" t="s">
        <v>233</v>
      </c>
      <c r="F125" t="s">
        <v>543</v>
      </c>
      <c r="G125">
        <v>815</v>
      </c>
      <c r="H125">
        <v>24.5</v>
      </c>
      <c r="I125">
        <v>3.5918367349999998</v>
      </c>
      <c r="J125">
        <v>3.263888889</v>
      </c>
      <c r="K125">
        <v>13.47368421</v>
      </c>
      <c r="L125">
        <v>49</v>
      </c>
      <c r="M125">
        <v>176</v>
      </c>
      <c r="N125">
        <v>235</v>
      </c>
      <c r="O125">
        <v>256</v>
      </c>
      <c r="P125">
        <v>4</v>
      </c>
      <c r="Q125">
        <v>214</v>
      </c>
      <c r="R125">
        <v>397</v>
      </c>
      <c r="S125">
        <v>185</v>
      </c>
      <c r="T125">
        <v>15</v>
      </c>
      <c r="U125">
        <v>0.9889</v>
      </c>
      <c r="V125">
        <v>9.3793000000000006</v>
      </c>
      <c r="W125" s="1">
        <v>0.16</v>
      </c>
      <c r="X125">
        <v>757</v>
      </c>
      <c r="Y125">
        <v>116</v>
      </c>
      <c r="Z125">
        <v>802</v>
      </c>
      <c r="AA125">
        <v>142</v>
      </c>
      <c r="AB125">
        <v>0</v>
      </c>
      <c r="AC125">
        <v>26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29</v>
      </c>
      <c r="AL125">
        <v>0</v>
      </c>
      <c r="AM125">
        <v>45</v>
      </c>
      <c r="AN125">
        <v>0</v>
      </c>
      <c r="AO125">
        <v>2</v>
      </c>
      <c r="AP125" t="s">
        <v>544</v>
      </c>
      <c r="AQ125" t="s">
        <v>545</v>
      </c>
      <c r="AR125">
        <v>1</v>
      </c>
    </row>
    <row r="126" spans="1:44" x14ac:dyDescent="0.25">
      <c r="A126">
        <v>34124</v>
      </c>
      <c r="B126" t="s">
        <v>546</v>
      </c>
      <c r="E126" t="s">
        <v>114</v>
      </c>
      <c r="G126">
        <v>0</v>
      </c>
      <c r="H126" t="s">
        <v>115</v>
      </c>
      <c r="I126" t="s">
        <v>115</v>
      </c>
      <c r="J126" t="s">
        <v>115</v>
      </c>
      <c r="K126" t="s">
        <v>115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1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3</v>
      </c>
      <c r="AP126" t="s">
        <v>146</v>
      </c>
      <c r="AQ126" t="s">
        <v>146</v>
      </c>
      <c r="AR126">
        <v>2</v>
      </c>
    </row>
    <row r="127" spans="1:44" x14ac:dyDescent="0.25">
      <c r="A127">
        <v>34125</v>
      </c>
      <c r="B127" t="s">
        <v>548</v>
      </c>
      <c r="E127" t="s">
        <v>114</v>
      </c>
      <c r="G127">
        <v>0</v>
      </c>
      <c r="H127" t="s">
        <v>115</v>
      </c>
      <c r="I127" t="s">
        <v>115</v>
      </c>
      <c r="J127" t="s">
        <v>115</v>
      </c>
      <c r="K127" t="s">
        <v>115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1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3</v>
      </c>
      <c r="AP127" t="s">
        <v>146</v>
      </c>
      <c r="AQ127" t="s">
        <v>146</v>
      </c>
      <c r="AR127">
        <v>3</v>
      </c>
    </row>
    <row r="128" spans="1:44" x14ac:dyDescent="0.25">
      <c r="A128">
        <v>34126</v>
      </c>
      <c r="B128" t="s">
        <v>550</v>
      </c>
      <c r="E128" t="s">
        <v>114</v>
      </c>
      <c r="G128">
        <v>17</v>
      </c>
      <c r="H128" t="s">
        <v>115</v>
      </c>
      <c r="I128" t="s">
        <v>115</v>
      </c>
      <c r="J128" t="s">
        <v>115</v>
      </c>
      <c r="K128">
        <v>1</v>
      </c>
      <c r="L128">
        <v>4</v>
      </c>
      <c r="M128">
        <v>5</v>
      </c>
      <c r="N128">
        <v>8</v>
      </c>
      <c r="O128">
        <v>2</v>
      </c>
      <c r="P128">
        <v>0</v>
      </c>
      <c r="Q128">
        <v>0</v>
      </c>
      <c r="R128">
        <v>8</v>
      </c>
      <c r="S128">
        <v>9</v>
      </c>
      <c r="T128">
        <v>0</v>
      </c>
      <c r="U128">
        <v>5.8823999999999996</v>
      </c>
      <c r="V128">
        <v>11.764699999999999</v>
      </c>
      <c r="W128" s="1">
        <v>0.02</v>
      </c>
      <c r="X128">
        <v>22</v>
      </c>
      <c r="Y128">
        <v>1</v>
      </c>
      <c r="Z128">
        <v>19</v>
      </c>
      <c r="AA128">
        <v>2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3</v>
      </c>
      <c r="AP128" t="s">
        <v>552</v>
      </c>
      <c r="AQ128" t="s">
        <v>553</v>
      </c>
      <c r="AR128">
        <v>3</v>
      </c>
    </row>
    <row r="129" spans="1:44" x14ac:dyDescent="0.25">
      <c r="A129">
        <v>34127</v>
      </c>
      <c r="B129" t="s">
        <v>554</v>
      </c>
      <c r="E129" t="s">
        <v>114</v>
      </c>
      <c r="G129">
        <v>53</v>
      </c>
      <c r="H129" t="s">
        <v>115</v>
      </c>
      <c r="I129">
        <v>14</v>
      </c>
      <c r="J129">
        <v>14</v>
      </c>
      <c r="K129">
        <v>4</v>
      </c>
      <c r="L129">
        <v>2</v>
      </c>
      <c r="M129">
        <v>14</v>
      </c>
      <c r="N129">
        <v>14</v>
      </c>
      <c r="O129">
        <v>12</v>
      </c>
      <c r="P129">
        <v>0</v>
      </c>
      <c r="Q129">
        <v>19</v>
      </c>
      <c r="R129">
        <v>26</v>
      </c>
      <c r="S129">
        <v>8</v>
      </c>
      <c r="T129">
        <v>0</v>
      </c>
      <c r="U129">
        <v>0</v>
      </c>
      <c r="V129">
        <v>9.8039000000000005</v>
      </c>
      <c r="W129" s="1">
        <v>0.04</v>
      </c>
      <c r="X129">
        <v>42</v>
      </c>
      <c r="Y129">
        <v>6</v>
      </c>
      <c r="Z129">
        <v>49</v>
      </c>
      <c r="AA129">
        <v>5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3</v>
      </c>
      <c r="AP129" t="s">
        <v>556</v>
      </c>
      <c r="AQ129" t="s">
        <v>557</v>
      </c>
      <c r="AR129">
        <v>1</v>
      </c>
    </row>
    <row r="130" spans="1:44" x14ac:dyDescent="0.25">
      <c r="A130">
        <v>34128</v>
      </c>
      <c r="B130" t="s">
        <v>558</v>
      </c>
      <c r="E130" t="s">
        <v>114</v>
      </c>
      <c r="G130">
        <v>0</v>
      </c>
      <c r="H130" t="s">
        <v>115</v>
      </c>
      <c r="I130" t="s">
        <v>115</v>
      </c>
      <c r="J130" t="s">
        <v>115</v>
      </c>
      <c r="K130" t="s">
        <v>115</v>
      </c>
      <c r="L130">
        <v>0</v>
      </c>
      <c r="M130">
        <v>0</v>
      </c>
      <c r="N130">
        <v>1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1">
        <v>0</v>
      </c>
      <c r="X130">
        <v>1</v>
      </c>
      <c r="Y130">
        <v>0</v>
      </c>
      <c r="Z130">
        <v>1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3</v>
      </c>
      <c r="AP130" t="s">
        <v>146</v>
      </c>
      <c r="AQ130" t="s">
        <v>146</v>
      </c>
      <c r="AR130">
        <v>2</v>
      </c>
    </row>
    <row r="131" spans="1:44" x14ac:dyDescent="0.25">
      <c r="A131">
        <v>34129</v>
      </c>
      <c r="B131" t="s">
        <v>560</v>
      </c>
      <c r="C131">
        <v>950</v>
      </c>
      <c r="D131">
        <v>1157</v>
      </c>
      <c r="E131" t="s">
        <v>233</v>
      </c>
      <c r="F131" t="s">
        <v>562</v>
      </c>
      <c r="G131">
        <v>813</v>
      </c>
      <c r="H131">
        <v>7.8571428570000004</v>
      </c>
      <c r="I131">
        <v>15.26315789</v>
      </c>
      <c r="J131">
        <v>16.399999999999999</v>
      </c>
      <c r="K131">
        <v>15.81818182</v>
      </c>
      <c r="L131">
        <v>55</v>
      </c>
      <c r="M131">
        <v>290</v>
      </c>
      <c r="N131">
        <v>246</v>
      </c>
      <c r="O131">
        <v>174</v>
      </c>
      <c r="P131">
        <v>65</v>
      </c>
      <c r="Q131">
        <v>235</v>
      </c>
      <c r="R131">
        <v>285</v>
      </c>
      <c r="S131">
        <v>189</v>
      </c>
      <c r="T131">
        <v>39</v>
      </c>
      <c r="U131">
        <v>0.3886</v>
      </c>
      <c r="V131">
        <v>5.7895000000000003</v>
      </c>
      <c r="W131" s="1">
        <v>0.1</v>
      </c>
      <c r="X131">
        <v>819</v>
      </c>
      <c r="Y131">
        <v>124</v>
      </c>
      <c r="Z131">
        <v>889</v>
      </c>
      <c r="AA131">
        <v>52</v>
      </c>
      <c r="AB131">
        <v>0</v>
      </c>
      <c r="AC131">
        <v>31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55</v>
      </c>
      <c r="AN131">
        <v>0</v>
      </c>
      <c r="AO131">
        <v>3</v>
      </c>
      <c r="AP131" t="s">
        <v>522</v>
      </c>
      <c r="AQ131" t="s">
        <v>563</v>
      </c>
      <c r="AR131">
        <v>1</v>
      </c>
    </row>
    <row r="132" spans="1:44" x14ac:dyDescent="0.25">
      <c r="A132">
        <v>34130</v>
      </c>
      <c r="B132" t="s">
        <v>564</v>
      </c>
      <c r="E132" t="s">
        <v>114</v>
      </c>
      <c r="G132">
        <v>0</v>
      </c>
      <c r="H132" t="s">
        <v>115</v>
      </c>
      <c r="I132" t="s">
        <v>115</v>
      </c>
      <c r="J132" t="s">
        <v>115</v>
      </c>
      <c r="K132" t="s">
        <v>115</v>
      </c>
      <c r="L132">
        <v>0</v>
      </c>
      <c r="M132">
        <v>0</v>
      </c>
      <c r="N132">
        <v>1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 s="1">
        <v>0</v>
      </c>
      <c r="X132">
        <v>2</v>
      </c>
      <c r="Y132">
        <v>0</v>
      </c>
      <c r="Z132">
        <v>1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3</v>
      </c>
      <c r="AP132" t="s">
        <v>146</v>
      </c>
      <c r="AQ132" t="s">
        <v>146</v>
      </c>
      <c r="AR132">
        <v>3</v>
      </c>
    </row>
    <row r="133" spans="1:44" x14ac:dyDescent="0.25">
      <c r="A133">
        <v>34131</v>
      </c>
      <c r="B133" t="s">
        <v>566</v>
      </c>
      <c r="E133" t="s">
        <v>114</v>
      </c>
      <c r="G133">
        <v>8</v>
      </c>
      <c r="H133" t="s">
        <v>115</v>
      </c>
      <c r="I133" t="s">
        <v>115</v>
      </c>
      <c r="J133" t="s">
        <v>115</v>
      </c>
      <c r="K133" t="s">
        <v>115</v>
      </c>
      <c r="L133">
        <v>0</v>
      </c>
      <c r="M133">
        <v>2</v>
      </c>
      <c r="N133">
        <v>3</v>
      </c>
      <c r="O133">
        <v>1</v>
      </c>
      <c r="P133">
        <v>0</v>
      </c>
      <c r="Q133">
        <v>2</v>
      </c>
      <c r="R133">
        <v>6</v>
      </c>
      <c r="S133">
        <v>0</v>
      </c>
      <c r="T133">
        <v>0</v>
      </c>
      <c r="U133">
        <v>0</v>
      </c>
      <c r="V133">
        <v>0</v>
      </c>
      <c r="W133" s="1">
        <v>0.03</v>
      </c>
      <c r="X133">
        <v>10</v>
      </c>
      <c r="Y133">
        <v>0</v>
      </c>
      <c r="Z133">
        <v>7</v>
      </c>
      <c r="AA133">
        <v>0</v>
      </c>
      <c r="AB133">
        <v>0</v>
      </c>
      <c r="AC133">
        <v>5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10</v>
      </c>
      <c r="AN133">
        <v>0</v>
      </c>
      <c r="AO133">
        <v>3</v>
      </c>
      <c r="AP133" t="s">
        <v>146</v>
      </c>
      <c r="AQ133" t="s">
        <v>146</v>
      </c>
      <c r="AR133">
        <v>3</v>
      </c>
    </row>
    <row r="134" spans="1:44" x14ac:dyDescent="0.25">
      <c r="A134">
        <v>34132</v>
      </c>
      <c r="B134" t="s">
        <v>568</v>
      </c>
      <c r="E134" t="s">
        <v>114</v>
      </c>
      <c r="G134">
        <v>0</v>
      </c>
      <c r="H134" t="s">
        <v>115</v>
      </c>
      <c r="I134" t="s">
        <v>115</v>
      </c>
      <c r="J134" t="s">
        <v>115</v>
      </c>
      <c r="K134" t="s">
        <v>115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 s="1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3</v>
      </c>
      <c r="AP134" t="s">
        <v>146</v>
      </c>
      <c r="AQ134" t="s">
        <v>146</v>
      </c>
      <c r="AR134">
        <v>4</v>
      </c>
    </row>
    <row r="135" spans="1:44" x14ac:dyDescent="0.25">
      <c r="A135">
        <v>34133</v>
      </c>
      <c r="B135" t="s">
        <v>570</v>
      </c>
      <c r="E135" t="s">
        <v>114</v>
      </c>
      <c r="G135">
        <v>0</v>
      </c>
      <c r="H135" t="s">
        <v>115</v>
      </c>
      <c r="I135" t="s">
        <v>115</v>
      </c>
      <c r="J135" t="s">
        <v>115</v>
      </c>
      <c r="K135" t="s">
        <v>115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 s="1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3</v>
      </c>
      <c r="AP135" t="s">
        <v>146</v>
      </c>
      <c r="AQ135" t="s">
        <v>146</v>
      </c>
      <c r="AR135">
        <v>4</v>
      </c>
    </row>
    <row r="136" spans="1:44" x14ac:dyDescent="0.25">
      <c r="A136">
        <v>34134</v>
      </c>
      <c r="B136" t="s">
        <v>572</v>
      </c>
      <c r="E136" t="s">
        <v>114</v>
      </c>
      <c r="G136">
        <v>155</v>
      </c>
      <c r="H136" t="s">
        <v>115</v>
      </c>
      <c r="I136">
        <v>38</v>
      </c>
      <c r="J136">
        <v>11.66666667</v>
      </c>
      <c r="K136">
        <v>19</v>
      </c>
      <c r="L136">
        <v>6</v>
      </c>
      <c r="M136">
        <v>38</v>
      </c>
      <c r="N136">
        <v>35</v>
      </c>
      <c r="O136">
        <v>19</v>
      </c>
      <c r="P136">
        <v>0</v>
      </c>
      <c r="Q136">
        <v>30</v>
      </c>
      <c r="R136">
        <v>73</v>
      </c>
      <c r="S136">
        <v>49</v>
      </c>
      <c r="T136">
        <v>3</v>
      </c>
      <c r="U136">
        <v>0</v>
      </c>
      <c r="V136">
        <v>3.8961000000000001</v>
      </c>
      <c r="W136" s="1">
        <v>0.11</v>
      </c>
      <c r="X136">
        <v>119</v>
      </c>
      <c r="Y136">
        <v>8</v>
      </c>
      <c r="Z136">
        <v>111</v>
      </c>
      <c r="AA136">
        <v>5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62</v>
      </c>
      <c r="AL136">
        <v>0</v>
      </c>
      <c r="AM136">
        <v>0</v>
      </c>
      <c r="AN136">
        <v>0</v>
      </c>
      <c r="AO136">
        <v>3</v>
      </c>
      <c r="AP136" t="s">
        <v>574</v>
      </c>
      <c r="AQ136" t="s">
        <v>575</v>
      </c>
      <c r="AR136">
        <v>1</v>
      </c>
    </row>
    <row r="137" spans="1:44" x14ac:dyDescent="0.25">
      <c r="A137">
        <v>34135</v>
      </c>
      <c r="B137" t="s">
        <v>576</v>
      </c>
      <c r="E137" t="s">
        <v>114</v>
      </c>
      <c r="G137">
        <v>91</v>
      </c>
      <c r="H137" t="s">
        <v>115</v>
      </c>
      <c r="I137">
        <v>3.6666666669999999</v>
      </c>
      <c r="J137">
        <v>6.5</v>
      </c>
      <c r="K137">
        <v>10</v>
      </c>
      <c r="L137">
        <v>2</v>
      </c>
      <c r="M137">
        <v>11</v>
      </c>
      <c r="N137">
        <v>13</v>
      </c>
      <c r="O137">
        <v>10</v>
      </c>
      <c r="P137">
        <v>0</v>
      </c>
      <c r="Q137">
        <v>23</v>
      </c>
      <c r="R137">
        <v>37</v>
      </c>
      <c r="S137">
        <v>24</v>
      </c>
      <c r="T137">
        <v>7</v>
      </c>
      <c r="U137">
        <v>2.1978</v>
      </c>
      <c r="V137">
        <v>7.6923000000000004</v>
      </c>
      <c r="W137" s="1">
        <v>0.06</v>
      </c>
      <c r="X137">
        <v>49</v>
      </c>
      <c r="Y137">
        <v>11</v>
      </c>
      <c r="Z137">
        <v>36</v>
      </c>
      <c r="AA137">
        <v>6</v>
      </c>
      <c r="AB137">
        <v>0</v>
      </c>
      <c r="AC137">
        <v>11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19</v>
      </c>
      <c r="AN137">
        <v>0</v>
      </c>
      <c r="AO137">
        <v>3</v>
      </c>
      <c r="AP137" t="s">
        <v>580</v>
      </c>
      <c r="AQ137" t="s">
        <v>581</v>
      </c>
      <c r="AR137">
        <v>1</v>
      </c>
    </row>
    <row r="138" spans="1:44" x14ac:dyDescent="0.25">
      <c r="A138">
        <v>34136</v>
      </c>
      <c r="B138" t="s">
        <v>582</v>
      </c>
      <c r="E138" t="s">
        <v>114</v>
      </c>
      <c r="G138">
        <v>30</v>
      </c>
      <c r="H138" t="s">
        <v>115</v>
      </c>
      <c r="I138" t="s">
        <v>115</v>
      </c>
      <c r="J138" t="s">
        <v>115</v>
      </c>
      <c r="K138">
        <v>5</v>
      </c>
      <c r="L138">
        <v>2</v>
      </c>
      <c r="M138">
        <v>2</v>
      </c>
      <c r="N138">
        <v>11</v>
      </c>
      <c r="O138">
        <v>10</v>
      </c>
      <c r="P138">
        <v>0</v>
      </c>
      <c r="Q138">
        <v>0</v>
      </c>
      <c r="R138">
        <v>13</v>
      </c>
      <c r="S138">
        <v>17</v>
      </c>
      <c r="T138">
        <v>0</v>
      </c>
      <c r="U138">
        <v>0</v>
      </c>
      <c r="V138">
        <v>7.1429</v>
      </c>
      <c r="W138" s="1">
        <v>0.05</v>
      </c>
      <c r="X138">
        <v>23</v>
      </c>
      <c r="Y138">
        <v>1</v>
      </c>
      <c r="Z138">
        <v>26</v>
      </c>
      <c r="AA138">
        <v>2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3</v>
      </c>
      <c r="AP138" t="s">
        <v>584</v>
      </c>
      <c r="AQ138" t="s">
        <v>391</v>
      </c>
      <c r="AR138">
        <v>2</v>
      </c>
    </row>
    <row r="139" spans="1:44" x14ac:dyDescent="0.25">
      <c r="A139">
        <v>34137</v>
      </c>
      <c r="B139" t="s">
        <v>585</v>
      </c>
      <c r="E139" t="s">
        <v>114</v>
      </c>
      <c r="G139">
        <v>0</v>
      </c>
      <c r="H139" t="s">
        <v>115</v>
      </c>
      <c r="I139" t="s">
        <v>115</v>
      </c>
      <c r="J139" t="s">
        <v>115</v>
      </c>
      <c r="K139" t="s">
        <v>115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 s="1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3</v>
      </c>
      <c r="AP139" t="s">
        <v>146</v>
      </c>
      <c r="AQ139" t="s">
        <v>146</v>
      </c>
      <c r="AR139">
        <v>4</v>
      </c>
    </row>
    <row r="140" spans="1:44" x14ac:dyDescent="0.25">
      <c r="A140">
        <v>34138</v>
      </c>
      <c r="B140" t="s">
        <v>587</v>
      </c>
      <c r="E140" t="s">
        <v>114</v>
      </c>
      <c r="G140">
        <v>0</v>
      </c>
      <c r="H140" t="s">
        <v>115</v>
      </c>
      <c r="I140" t="s">
        <v>115</v>
      </c>
      <c r="J140" t="s">
        <v>115</v>
      </c>
      <c r="K140" t="s">
        <v>115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1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3</v>
      </c>
      <c r="AP140" t="s">
        <v>146</v>
      </c>
      <c r="AQ140" t="s">
        <v>146</v>
      </c>
      <c r="AR140">
        <v>3</v>
      </c>
    </row>
    <row r="141" spans="1:44" x14ac:dyDescent="0.25">
      <c r="A141">
        <v>34139</v>
      </c>
      <c r="B141" t="s">
        <v>589</v>
      </c>
      <c r="E141" t="s">
        <v>114</v>
      </c>
      <c r="G141">
        <v>7</v>
      </c>
      <c r="H141" t="s">
        <v>115</v>
      </c>
      <c r="I141" t="s">
        <v>115</v>
      </c>
      <c r="J141" t="s">
        <v>115</v>
      </c>
      <c r="K141" t="s">
        <v>115</v>
      </c>
      <c r="L141">
        <v>0</v>
      </c>
      <c r="M141">
        <v>2</v>
      </c>
      <c r="N141">
        <v>2</v>
      </c>
      <c r="O141">
        <v>3</v>
      </c>
      <c r="P141">
        <v>0</v>
      </c>
      <c r="Q141">
        <v>2</v>
      </c>
      <c r="R141">
        <v>2</v>
      </c>
      <c r="S141">
        <v>3</v>
      </c>
      <c r="T141">
        <v>0</v>
      </c>
      <c r="U141">
        <v>0</v>
      </c>
      <c r="V141">
        <v>0</v>
      </c>
      <c r="W141" s="1">
        <v>0.01</v>
      </c>
      <c r="X141">
        <v>5</v>
      </c>
      <c r="Y141">
        <v>6</v>
      </c>
      <c r="Z141">
        <v>7</v>
      </c>
      <c r="AA141">
        <v>0</v>
      </c>
      <c r="AB141">
        <v>0</v>
      </c>
      <c r="AC141">
        <v>5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12</v>
      </c>
      <c r="AN141">
        <v>0</v>
      </c>
      <c r="AO141">
        <v>3</v>
      </c>
      <c r="AP141" t="s">
        <v>591</v>
      </c>
      <c r="AQ141" t="s">
        <v>146</v>
      </c>
      <c r="AR141">
        <v>2</v>
      </c>
    </row>
    <row r="142" spans="1:44" x14ac:dyDescent="0.25">
      <c r="A142">
        <v>34140</v>
      </c>
      <c r="B142" t="s">
        <v>592</v>
      </c>
      <c r="E142" t="s">
        <v>114</v>
      </c>
      <c r="G142">
        <v>26</v>
      </c>
      <c r="H142" t="s">
        <v>115</v>
      </c>
      <c r="I142" t="s">
        <v>115</v>
      </c>
      <c r="J142" t="s">
        <v>115</v>
      </c>
      <c r="K142">
        <v>5.5</v>
      </c>
      <c r="L142">
        <v>1</v>
      </c>
      <c r="M142">
        <v>11</v>
      </c>
      <c r="N142">
        <v>19</v>
      </c>
      <c r="O142">
        <v>11</v>
      </c>
      <c r="P142">
        <v>0</v>
      </c>
      <c r="Q142">
        <v>0</v>
      </c>
      <c r="R142">
        <v>7</v>
      </c>
      <c r="S142">
        <v>17</v>
      </c>
      <c r="T142">
        <v>2</v>
      </c>
      <c r="U142">
        <v>3.8462000000000001</v>
      </c>
      <c r="V142">
        <v>7.6923000000000004</v>
      </c>
      <c r="W142" s="1">
        <v>0.02</v>
      </c>
      <c r="X142">
        <v>48</v>
      </c>
      <c r="Y142">
        <v>0</v>
      </c>
      <c r="Z142">
        <v>47</v>
      </c>
      <c r="AA142">
        <v>2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3</v>
      </c>
      <c r="AP142" t="s">
        <v>146</v>
      </c>
      <c r="AQ142" t="s">
        <v>594</v>
      </c>
      <c r="AR142">
        <v>1</v>
      </c>
    </row>
    <row r="143" spans="1:44" x14ac:dyDescent="0.25">
      <c r="A143">
        <v>34141</v>
      </c>
      <c r="B143" t="s">
        <v>595</v>
      </c>
      <c r="E143" t="s">
        <v>114</v>
      </c>
      <c r="G143">
        <v>17</v>
      </c>
      <c r="H143" t="s">
        <v>115</v>
      </c>
      <c r="I143" t="s">
        <v>115</v>
      </c>
      <c r="J143" t="s">
        <v>115</v>
      </c>
      <c r="K143" t="s">
        <v>115</v>
      </c>
      <c r="P143">
        <v>0</v>
      </c>
      <c r="Q143">
        <v>0</v>
      </c>
      <c r="R143">
        <v>0</v>
      </c>
      <c r="S143">
        <v>10</v>
      </c>
      <c r="T143">
        <v>7</v>
      </c>
      <c r="U143">
        <v>0</v>
      </c>
      <c r="V143">
        <v>0</v>
      </c>
      <c r="W143" s="1">
        <v>7.0000000000000007E-2</v>
      </c>
      <c r="X143">
        <v>2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3</v>
      </c>
      <c r="AP143" t="s">
        <v>146</v>
      </c>
      <c r="AQ143" t="s">
        <v>146</v>
      </c>
      <c r="AR143">
        <v>4</v>
      </c>
    </row>
    <row r="144" spans="1:44" x14ac:dyDescent="0.25">
      <c r="A144">
        <v>34142</v>
      </c>
      <c r="B144" t="s">
        <v>451</v>
      </c>
      <c r="E144" t="s">
        <v>114</v>
      </c>
      <c r="G144">
        <v>501</v>
      </c>
      <c r="H144">
        <v>16</v>
      </c>
      <c r="I144" t="s">
        <v>115</v>
      </c>
      <c r="J144">
        <v>8.1666666669999994</v>
      </c>
      <c r="K144">
        <v>3.4</v>
      </c>
      <c r="L144">
        <v>16</v>
      </c>
      <c r="M144">
        <v>29</v>
      </c>
      <c r="N144">
        <v>49</v>
      </c>
      <c r="O144">
        <v>51</v>
      </c>
      <c r="P144">
        <v>6</v>
      </c>
      <c r="Q144">
        <v>31</v>
      </c>
      <c r="R144">
        <v>160</v>
      </c>
      <c r="S144">
        <v>210</v>
      </c>
      <c r="T144">
        <v>94</v>
      </c>
      <c r="U144">
        <v>1.8711</v>
      </c>
      <c r="V144">
        <v>4.1580000000000004</v>
      </c>
      <c r="W144" s="1">
        <v>0.14000000000000001</v>
      </c>
      <c r="X144">
        <v>180</v>
      </c>
      <c r="Y144">
        <v>23</v>
      </c>
      <c r="Z144">
        <v>150</v>
      </c>
      <c r="AA144">
        <v>22</v>
      </c>
      <c r="AB144">
        <v>0</v>
      </c>
      <c r="AC144">
        <v>18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13</v>
      </c>
      <c r="AL144">
        <v>0</v>
      </c>
      <c r="AM144">
        <v>31</v>
      </c>
      <c r="AN144">
        <v>0</v>
      </c>
      <c r="AO144">
        <v>3</v>
      </c>
      <c r="AP144" t="s">
        <v>598</v>
      </c>
      <c r="AQ144" t="s">
        <v>435</v>
      </c>
      <c r="AR144">
        <v>3</v>
      </c>
    </row>
    <row r="145" spans="1:44" x14ac:dyDescent="0.25">
      <c r="A145">
        <v>34143</v>
      </c>
      <c r="B145" t="s">
        <v>599</v>
      </c>
      <c r="E145" t="s">
        <v>114</v>
      </c>
      <c r="G145">
        <v>42</v>
      </c>
      <c r="H145" t="s">
        <v>115</v>
      </c>
      <c r="I145" t="s">
        <v>115</v>
      </c>
      <c r="J145">
        <v>11</v>
      </c>
      <c r="K145" t="s">
        <v>115</v>
      </c>
      <c r="L145">
        <v>5</v>
      </c>
      <c r="M145">
        <v>13</v>
      </c>
      <c r="N145">
        <v>11</v>
      </c>
      <c r="O145">
        <v>9</v>
      </c>
      <c r="P145">
        <v>0</v>
      </c>
      <c r="Q145">
        <v>4</v>
      </c>
      <c r="R145">
        <v>21</v>
      </c>
      <c r="S145">
        <v>17</v>
      </c>
      <c r="T145">
        <v>0</v>
      </c>
      <c r="U145">
        <v>0</v>
      </c>
      <c r="V145">
        <v>2.5</v>
      </c>
      <c r="W145" s="1">
        <v>0.04</v>
      </c>
      <c r="X145">
        <v>37</v>
      </c>
      <c r="Y145">
        <v>1</v>
      </c>
      <c r="Z145">
        <v>49</v>
      </c>
      <c r="AA145">
        <v>1</v>
      </c>
      <c r="AB145">
        <v>0</v>
      </c>
      <c r="AC145">
        <v>4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9</v>
      </c>
      <c r="AN145">
        <v>0</v>
      </c>
      <c r="AO145">
        <v>3</v>
      </c>
      <c r="AP145" t="s">
        <v>601</v>
      </c>
      <c r="AQ145" t="s">
        <v>602</v>
      </c>
      <c r="AR145">
        <v>1</v>
      </c>
    </row>
    <row r="146" spans="1:44" x14ac:dyDescent="0.25">
      <c r="A146">
        <v>34144</v>
      </c>
      <c r="B146" t="s">
        <v>603</v>
      </c>
      <c r="E146" t="s">
        <v>114</v>
      </c>
      <c r="G146">
        <v>5</v>
      </c>
      <c r="H146" t="s">
        <v>115</v>
      </c>
      <c r="I146" t="s">
        <v>115</v>
      </c>
      <c r="J146" t="s">
        <v>115</v>
      </c>
      <c r="K146" t="s">
        <v>115</v>
      </c>
      <c r="L146">
        <v>0</v>
      </c>
      <c r="M146">
        <v>0</v>
      </c>
      <c r="N146">
        <v>1</v>
      </c>
      <c r="O146">
        <v>0</v>
      </c>
      <c r="P146">
        <v>1</v>
      </c>
      <c r="Q146">
        <v>2</v>
      </c>
      <c r="R146">
        <v>2</v>
      </c>
      <c r="S146">
        <v>0</v>
      </c>
      <c r="T146">
        <v>0</v>
      </c>
      <c r="U146">
        <v>0</v>
      </c>
      <c r="V146">
        <v>20</v>
      </c>
      <c r="W146" s="1">
        <v>0.02</v>
      </c>
      <c r="X146">
        <v>1</v>
      </c>
      <c r="Y146">
        <v>0</v>
      </c>
      <c r="Z146">
        <v>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3</v>
      </c>
      <c r="AP146" t="s">
        <v>146</v>
      </c>
      <c r="AQ146" t="s">
        <v>146</v>
      </c>
      <c r="AR146">
        <v>4</v>
      </c>
    </row>
    <row r="147" spans="1:44" x14ac:dyDescent="0.25">
      <c r="A147">
        <v>34145</v>
      </c>
      <c r="B147" t="s">
        <v>605</v>
      </c>
      <c r="C147">
        <v>1970</v>
      </c>
      <c r="D147">
        <v>932</v>
      </c>
      <c r="E147" t="s">
        <v>233</v>
      </c>
      <c r="F147" t="s">
        <v>607</v>
      </c>
      <c r="G147">
        <v>1699</v>
      </c>
      <c r="H147">
        <v>34.5</v>
      </c>
      <c r="I147">
        <v>6.3023255809999998</v>
      </c>
      <c r="J147">
        <v>4.9137931029999997</v>
      </c>
      <c r="K147">
        <v>12.36</v>
      </c>
      <c r="L147">
        <v>69</v>
      </c>
      <c r="M147">
        <v>271</v>
      </c>
      <c r="N147">
        <v>285</v>
      </c>
      <c r="O147">
        <v>309</v>
      </c>
      <c r="P147">
        <v>31</v>
      </c>
      <c r="Q147">
        <v>326</v>
      </c>
      <c r="R147">
        <v>690</v>
      </c>
      <c r="S147">
        <v>511</v>
      </c>
      <c r="T147">
        <v>141</v>
      </c>
      <c r="U147">
        <v>0.41520000000000001</v>
      </c>
      <c r="V147">
        <v>5.9890999999999996</v>
      </c>
      <c r="W147" s="1">
        <v>0.15</v>
      </c>
      <c r="X147">
        <v>1054</v>
      </c>
      <c r="Y147">
        <v>92</v>
      </c>
      <c r="Z147">
        <v>1028</v>
      </c>
      <c r="AA147">
        <v>128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3</v>
      </c>
      <c r="AP147" t="s">
        <v>608</v>
      </c>
      <c r="AQ147" t="s">
        <v>449</v>
      </c>
      <c r="AR147">
        <v>1</v>
      </c>
    </row>
    <row r="148" spans="1:44" x14ac:dyDescent="0.25">
      <c r="A148">
        <v>34146</v>
      </c>
      <c r="B148" t="s">
        <v>609</v>
      </c>
      <c r="C148">
        <v>304</v>
      </c>
      <c r="D148">
        <v>150</v>
      </c>
      <c r="E148" t="s">
        <v>233</v>
      </c>
      <c r="F148" t="s">
        <v>611</v>
      </c>
      <c r="G148">
        <v>276</v>
      </c>
      <c r="H148" t="s">
        <v>115</v>
      </c>
      <c r="I148">
        <v>4.6363636359999996</v>
      </c>
      <c r="J148">
        <v>1.2580645159999999</v>
      </c>
      <c r="K148">
        <v>3</v>
      </c>
      <c r="L148">
        <v>9</v>
      </c>
      <c r="M148">
        <v>51</v>
      </c>
      <c r="N148">
        <v>39</v>
      </c>
      <c r="O148">
        <v>33</v>
      </c>
      <c r="P148">
        <v>1</v>
      </c>
      <c r="Q148">
        <v>45</v>
      </c>
      <c r="R148">
        <v>127</v>
      </c>
      <c r="S148">
        <v>95</v>
      </c>
      <c r="T148">
        <v>8</v>
      </c>
      <c r="U148">
        <v>0.73260000000000003</v>
      </c>
      <c r="V148">
        <v>3.4782999999999999</v>
      </c>
      <c r="W148" s="1">
        <v>0.17</v>
      </c>
      <c r="X148">
        <v>194</v>
      </c>
      <c r="Y148">
        <v>14</v>
      </c>
      <c r="Z148">
        <v>140</v>
      </c>
      <c r="AA148">
        <v>53</v>
      </c>
      <c r="AB148">
        <v>0</v>
      </c>
      <c r="AC148">
        <v>4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10</v>
      </c>
      <c r="AN148">
        <v>0</v>
      </c>
      <c r="AO148">
        <v>3</v>
      </c>
      <c r="AP148" t="s">
        <v>612</v>
      </c>
      <c r="AQ148" t="s">
        <v>613</v>
      </c>
      <c r="AR148">
        <v>1</v>
      </c>
    </row>
    <row r="149" spans="1:44" x14ac:dyDescent="0.25">
      <c r="A149">
        <v>34147</v>
      </c>
      <c r="B149" t="s">
        <v>614</v>
      </c>
      <c r="E149" t="s">
        <v>114</v>
      </c>
      <c r="G149">
        <v>46</v>
      </c>
      <c r="H149" t="s">
        <v>115</v>
      </c>
      <c r="I149" t="s">
        <v>115</v>
      </c>
      <c r="J149">
        <v>3</v>
      </c>
      <c r="K149">
        <v>4</v>
      </c>
      <c r="L149">
        <v>3</v>
      </c>
      <c r="M149">
        <v>5</v>
      </c>
      <c r="N149">
        <v>9</v>
      </c>
      <c r="O149">
        <v>12</v>
      </c>
      <c r="P149">
        <v>0</v>
      </c>
      <c r="Q149">
        <v>1</v>
      </c>
      <c r="R149">
        <v>19</v>
      </c>
      <c r="S149">
        <v>19</v>
      </c>
      <c r="T149">
        <v>7</v>
      </c>
      <c r="U149">
        <v>2.1739000000000002</v>
      </c>
      <c r="V149">
        <v>13.0435</v>
      </c>
      <c r="W149" s="1">
        <v>0.03</v>
      </c>
      <c r="X149">
        <v>39</v>
      </c>
      <c r="Y149">
        <v>7</v>
      </c>
      <c r="Z149">
        <v>34</v>
      </c>
      <c r="AA149">
        <v>6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3</v>
      </c>
      <c r="AP149" t="s">
        <v>509</v>
      </c>
      <c r="AQ149" t="s">
        <v>616</v>
      </c>
      <c r="AR149">
        <v>2</v>
      </c>
    </row>
    <row r="150" spans="1:44" x14ac:dyDescent="0.25">
      <c r="A150">
        <v>34148</v>
      </c>
      <c r="B150" t="s">
        <v>617</v>
      </c>
      <c r="C150">
        <v>218</v>
      </c>
      <c r="D150">
        <v>291</v>
      </c>
      <c r="E150" t="s">
        <v>134</v>
      </c>
      <c r="F150" t="s">
        <v>619</v>
      </c>
      <c r="G150">
        <v>176</v>
      </c>
      <c r="H150" t="s">
        <v>115</v>
      </c>
      <c r="I150">
        <v>2.636363636</v>
      </c>
      <c r="J150">
        <v>1.2857142859999999</v>
      </c>
      <c r="K150">
        <v>1.6521739129999999</v>
      </c>
      <c r="L150">
        <v>9</v>
      </c>
      <c r="M150">
        <v>29</v>
      </c>
      <c r="N150">
        <v>36</v>
      </c>
      <c r="O150">
        <v>38</v>
      </c>
      <c r="P150">
        <v>0</v>
      </c>
      <c r="Q150">
        <v>34</v>
      </c>
      <c r="R150">
        <v>85</v>
      </c>
      <c r="S150">
        <v>52</v>
      </c>
      <c r="T150">
        <v>5</v>
      </c>
      <c r="U150">
        <v>1.1765000000000001</v>
      </c>
      <c r="V150">
        <v>10.2362</v>
      </c>
      <c r="W150" s="1">
        <v>0.09</v>
      </c>
      <c r="X150">
        <v>146</v>
      </c>
      <c r="Y150">
        <v>15</v>
      </c>
      <c r="Z150">
        <v>121</v>
      </c>
      <c r="AA150">
        <v>62</v>
      </c>
      <c r="AB150">
        <v>0</v>
      </c>
      <c r="AC150">
        <v>38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76</v>
      </c>
      <c r="AN150">
        <v>0</v>
      </c>
      <c r="AO150">
        <v>3</v>
      </c>
      <c r="AP150" t="s">
        <v>620</v>
      </c>
      <c r="AQ150" t="s">
        <v>621</v>
      </c>
      <c r="AR150">
        <v>1</v>
      </c>
    </row>
    <row r="151" spans="1:44" x14ac:dyDescent="0.25">
      <c r="A151">
        <v>34149</v>
      </c>
      <c r="B151" t="s">
        <v>622</v>
      </c>
      <c r="E151" t="s">
        <v>114</v>
      </c>
      <c r="G151">
        <v>18</v>
      </c>
      <c r="H151" t="s">
        <v>115</v>
      </c>
      <c r="I151" t="s">
        <v>115</v>
      </c>
      <c r="J151" t="s">
        <v>115</v>
      </c>
      <c r="K151" t="s">
        <v>115</v>
      </c>
      <c r="L151">
        <v>2</v>
      </c>
      <c r="M151">
        <v>6</v>
      </c>
      <c r="N151">
        <v>9</v>
      </c>
      <c r="O151">
        <v>2</v>
      </c>
      <c r="P151">
        <v>0</v>
      </c>
      <c r="Q151">
        <v>0</v>
      </c>
      <c r="R151">
        <v>7</v>
      </c>
      <c r="S151">
        <v>11</v>
      </c>
      <c r="T151">
        <v>0</v>
      </c>
      <c r="U151">
        <v>0</v>
      </c>
      <c r="V151">
        <v>0</v>
      </c>
      <c r="W151" s="1">
        <v>0.06</v>
      </c>
      <c r="X151">
        <v>10</v>
      </c>
      <c r="Y151">
        <v>3</v>
      </c>
      <c r="Z151">
        <v>32</v>
      </c>
      <c r="AA151">
        <v>0</v>
      </c>
      <c r="AB151">
        <v>0</v>
      </c>
      <c r="AC151">
        <v>2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8</v>
      </c>
      <c r="AL151">
        <v>0</v>
      </c>
      <c r="AM151">
        <v>6</v>
      </c>
      <c r="AN151">
        <v>0</v>
      </c>
      <c r="AO151">
        <v>3</v>
      </c>
      <c r="AP151" t="s">
        <v>624</v>
      </c>
      <c r="AQ151" t="s">
        <v>146</v>
      </c>
      <c r="AR151">
        <v>3</v>
      </c>
    </row>
    <row r="152" spans="1:44" x14ac:dyDescent="0.25">
      <c r="A152">
        <v>34150</v>
      </c>
      <c r="B152" t="s">
        <v>625</v>
      </c>
      <c r="C152">
        <v>328</v>
      </c>
      <c r="D152">
        <v>752</v>
      </c>
      <c r="E152" t="s">
        <v>134</v>
      </c>
      <c r="F152" t="s">
        <v>627</v>
      </c>
      <c r="G152">
        <v>277</v>
      </c>
      <c r="H152" t="s">
        <v>115</v>
      </c>
      <c r="I152">
        <v>30.666666670000001</v>
      </c>
      <c r="J152">
        <v>9.1428571430000005</v>
      </c>
      <c r="K152">
        <v>7</v>
      </c>
      <c r="L152">
        <v>10</v>
      </c>
      <c r="M152">
        <v>92</v>
      </c>
      <c r="N152">
        <v>64</v>
      </c>
      <c r="O152">
        <v>35</v>
      </c>
      <c r="P152">
        <v>0</v>
      </c>
      <c r="Q152">
        <v>49</v>
      </c>
      <c r="R152">
        <v>127</v>
      </c>
      <c r="S152">
        <v>92</v>
      </c>
      <c r="T152">
        <v>9</v>
      </c>
      <c r="U152">
        <v>0.73260000000000003</v>
      </c>
      <c r="V152">
        <v>5.8608000000000002</v>
      </c>
      <c r="W152" s="1">
        <v>7.0000000000000007E-2</v>
      </c>
      <c r="X152">
        <v>240</v>
      </c>
      <c r="Y152">
        <v>28</v>
      </c>
      <c r="Z152">
        <v>223</v>
      </c>
      <c r="AA152">
        <v>15</v>
      </c>
      <c r="AB152">
        <v>0</v>
      </c>
      <c r="AC152">
        <v>23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41</v>
      </c>
      <c r="AN152">
        <v>0</v>
      </c>
      <c r="AO152">
        <v>3</v>
      </c>
      <c r="AP152" t="s">
        <v>628</v>
      </c>
      <c r="AQ152" t="s">
        <v>629</v>
      </c>
      <c r="AR152">
        <v>1</v>
      </c>
    </row>
    <row r="153" spans="1:44" x14ac:dyDescent="0.25">
      <c r="A153">
        <v>34151</v>
      </c>
      <c r="B153" t="s">
        <v>630</v>
      </c>
      <c r="C153">
        <v>267</v>
      </c>
      <c r="D153">
        <v>497</v>
      </c>
      <c r="E153" t="s">
        <v>632</v>
      </c>
      <c r="F153" t="s">
        <v>633</v>
      </c>
      <c r="G153">
        <v>243</v>
      </c>
      <c r="H153" t="s">
        <v>115</v>
      </c>
      <c r="I153">
        <v>6</v>
      </c>
      <c r="J153">
        <v>7.5</v>
      </c>
      <c r="K153">
        <v>18</v>
      </c>
      <c r="L153">
        <v>7</v>
      </c>
      <c r="M153">
        <v>36</v>
      </c>
      <c r="N153">
        <v>60</v>
      </c>
      <c r="O153">
        <v>36</v>
      </c>
      <c r="P153">
        <v>0</v>
      </c>
      <c r="Q153">
        <v>42</v>
      </c>
      <c r="R153">
        <v>120</v>
      </c>
      <c r="S153">
        <v>72</v>
      </c>
      <c r="T153">
        <v>9</v>
      </c>
      <c r="U153">
        <v>0.41320000000000001</v>
      </c>
      <c r="V153">
        <v>7.0247999999999999</v>
      </c>
      <c r="W153" s="1">
        <v>0.08</v>
      </c>
      <c r="X153">
        <v>144</v>
      </c>
      <c r="Y153">
        <v>9</v>
      </c>
      <c r="Z153">
        <v>153</v>
      </c>
      <c r="AA153">
        <v>16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25</v>
      </c>
      <c r="AL153">
        <v>0</v>
      </c>
      <c r="AM153">
        <v>0</v>
      </c>
      <c r="AN153">
        <v>0</v>
      </c>
      <c r="AO153">
        <v>3</v>
      </c>
      <c r="AP153" t="s">
        <v>634</v>
      </c>
      <c r="AQ153" t="s">
        <v>635</v>
      </c>
      <c r="AR153">
        <v>1</v>
      </c>
    </row>
    <row r="154" spans="1:44" x14ac:dyDescent="0.25">
      <c r="A154">
        <v>34152</v>
      </c>
      <c r="B154" t="s">
        <v>636</v>
      </c>
      <c r="E154" t="s">
        <v>114</v>
      </c>
      <c r="G154">
        <v>0</v>
      </c>
      <c r="H154" t="s">
        <v>115</v>
      </c>
      <c r="I154" t="s">
        <v>115</v>
      </c>
      <c r="J154" t="s">
        <v>115</v>
      </c>
      <c r="K154" t="s">
        <v>115</v>
      </c>
      <c r="L154">
        <v>1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 s="1">
        <v>0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3</v>
      </c>
      <c r="AP154" t="s">
        <v>146</v>
      </c>
      <c r="AQ154" t="s">
        <v>146</v>
      </c>
      <c r="AR154">
        <v>2</v>
      </c>
    </row>
    <row r="155" spans="1:44" x14ac:dyDescent="0.25">
      <c r="A155">
        <v>34153</v>
      </c>
      <c r="B155" t="s">
        <v>638</v>
      </c>
      <c r="E155" t="s">
        <v>114</v>
      </c>
      <c r="G155">
        <v>0</v>
      </c>
      <c r="H155" t="s">
        <v>115</v>
      </c>
      <c r="I155" t="s">
        <v>115</v>
      </c>
      <c r="J155" t="s">
        <v>115</v>
      </c>
      <c r="K155" t="s">
        <v>115</v>
      </c>
      <c r="L155">
        <v>0</v>
      </c>
      <c r="M155">
        <v>2</v>
      </c>
      <c r="N155">
        <v>3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 s="1">
        <v>0</v>
      </c>
      <c r="X155">
        <v>5</v>
      </c>
      <c r="Y155">
        <v>0</v>
      </c>
      <c r="Z155">
        <v>5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3</v>
      </c>
      <c r="AP155" t="s">
        <v>146</v>
      </c>
      <c r="AQ155" t="s">
        <v>146</v>
      </c>
      <c r="AR155">
        <v>2</v>
      </c>
    </row>
    <row r="156" spans="1:44" x14ac:dyDescent="0.25">
      <c r="A156">
        <v>34154</v>
      </c>
      <c r="B156" t="s">
        <v>640</v>
      </c>
      <c r="E156" t="s">
        <v>114</v>
      </c>
      <c r="G156">
        <v>469</v>
      </c>
      <c r="H156">
        <v>2.0697674419999998</v>
      </c>
      <c r="I156">
        <v>8.3333333330000006</v>
      </c>
      <c r="J156">
        <v>12.454545449999999</v>
      </c>
      <c r="K156">
        <v>13.5</v>
      </c>
      <c r="L156">
        <v>89</v>
      </c>
      <c r="M156">
        <v>150</v>
      </c>
      <c r="N156">
        <v>137</v>
      </c>
      <c r="O156">
        <v>81</v>
      </c>
      <c r="P156">
        <v>93</v>
      </c>
      <c r="Q156">
        <v>78</v>
      </c>
      <c r="R156">
        <v>135</v>
      </c>
      <c r="S156">
        <v>151</v>
      </c>
      <c r="T156">
        <v>12</v>
      </c>
      <c r="U156">
        <v>1.2959000000000001</v>
      </c>
      <c r="V156">
        <v>16.78</v>
      </c>
      <c r="W156" s="1">
        <v>0.06</v>
      </c>
      <c r="X156">
        <v>443</v>
      </c>
      <c r="Y156">
        <v>33</v>
      </c>
      <c r="Z156">
        <v>507</v>
      </c>
      <c r="AA156">
        <v>78</v>
      </c>
      <c r="AB156">
        <v>0</v>
      </c>
      <c r="AC156">
        <v>53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36</v>
      </c>
      <c r="AK156">
        <v>4</v>
      </c>
      <c r="AL156">
        <v>57</v>
      </c>
      <c r="AM156">
        <v>86</v>
      </c>
      <c r="AN156">
        <v>0</v>
      </c>
      <c r="AO156">
        <v>3</v>
      </c>
      <c r="AP156" t="s">
        <v>642</v>
      </c>
      <c r="AQ156" t="s">
        <v>256</v>
      </c>
      <c r="AR156">
        <v>1</v>
      </c>
    </row>
    <row r="157" spans="1:44" x14ac:dyDescent="0.25">
      <c r="A157">
        <v>34155</v>
      </c>
      <c r="B157" t="s">
        <v>643</v>
      </c>
      <c r="E157" t="s">
        <v>114</v>
      </c>
      <c r="G157">
        <v>10</v>
      </c>
      <c r="H157" t="s">
        <v>115</v>
      </c>
      <c r="I157" t="s">
        <v>115</v>
      </c>
      <c r="J157">
        <v>10.5</v>
      </c>
      <c r="K157">
        <v>2.3333333330000001</v>
      </c>
      <c r="L157">
        <v>3</v>
      </c>
      <c r="M157">
        <v>9</v>
      </c>
      <c r="N157">
        <v>21</v>
      </c>
      <c r="O157">
        <v>7</v>
      </c>
      <c r="P157">
        <v>0</v>
      </c>
      <c r="Q157">
        <v>1</v>
      </c>
      <c r="R157">
        <v>4</v>
      </c>
      <c r="S157">
        <v>5</v>
      </c>
      <c r="T157">
        <v>0</v>
      </c>
      <c r="U157">
        <v>0</v>
      </c>
      <c r="V157">
        <v>33.333300000000001</v>
      </c>
      <c r="W157" s="1">
        <v>0.01</v>
      </c>
      <c r="X157">
        <v>22</v>
      </c>
      <c r="Y157">
        <v>0</v>
      </c>
      <c r="Z157">
        <v>44</v>
      </c>
      <c r="AA157">
        <v>5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3</v>
      </c>
      <c r="AP157" t="s">
        <v>146</v>
      </c>
      <c r="AQ157" t="s">
        <v>645</v>
      </c>
      <c r="AR157">
        <v>2</v>
      </c>
    </row>
    <row r="158" spans="1:44" x14ac:dyDescent="0.25">
      <c r="A158">
        <v>34156</v>
      </c>
      <c r="B158" t="s">
        <v>646</v>
      </c>
      <c r="E158" t="s">
        <v>114</v>
      </c>
      <c r="G158">
        <v>0</v>
      </c>
      <c r="H158" t="s">
        <v>115</v>
      </c>
      <c r="I158" t="s">
        <v>115</v>
      </c>
      <c r="J158" t="s">
        <v>115</v>
      </c>
      <c r="K158" t="s">
        <v>115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 s="1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3</v>
      </c>
      <c r="AP158" t="s">
        <v>146</v>
      </c>
      <c r="AQ158" t="s">
        <v>146</v>
      </c>
      <c r="AR158">
        <v>4</v>
      </c>
    </row>
    <row r="159" spans="1:44" x14ac:dyDescent="0.25">
      <c r="A159">
        <v>34157</v>
      </c>
      <c r="B159" t="s">
        <v>648</v>
      </c>
      <c r="C159">
        <v>719</v>
      </c>
      <c r="D159">
        <v>769</v>
      </c>
      <c r="E159" t="s">
        <v>233</v>
      </c>
      <c r="F159" t="s">
        <v>650</v>
      </c>
      <c r="G159">
        <v>629</v>
      </c>
      <c r="H159">
        <v>14.5</v>
      </c>
      <c r="I159">
        <v>8</v>
      </c>
      <c r="J159">
        <v>8.2666666670000009</v>
      </c>
      <c r="K159">
        <v>5.923076923</v>
      </c>
      <c r="L159">
        <v>29</v>
      </c>
      <c r="M159">
        <v>112</v>
      </c>
      <c r="N159">
        <v>124</v>
      </c>
      <c r="O159">
        <v>77</v>
      </c>
      <c r="P159">
        <v>6</v>
      </c>
      <c r="Q159">
        <v>116</v>
      </c>
      <c r="R159">
        <v>195</v>
      </c>
      <c r="S159">
        <v>266</v>
      </c>
      <c r="T159">
        <v>46</v>
      </c>
      <c r="U159">
        <v>0.16259999999999999</v>
      </c>
      <c r="V159">
        <v>5.6384999999999996</v>
      </c>
      <c r="W159" s="1">
        <v>0.11</v>
      </c>
      <c r="X159">
        <v>386</v>
      </c>
      <c r="Y159">
        <v>51</v>
      </c>
      <c r="Z159">
        <v>375</v>
      </c>
      <c r="AA159">
        <v>44</v>
      </c>
      <c r="AB159">
        <v>0</v>
      </c>
      <c r="AC159">
        <v>8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12</v>
      </c>
      <c r="AN159">
        <v>0</v>
      </c>
      <c r="AO159">
        <v>3</v>
      </c>
      <c r="AP159" t="s">
        <v>651</v>
      </c>
      <c r="AQ159" t="s">
        <v>652</v>
      </c>
      <c r="AR159">
        <v>1</v>
      </c>
    </row>
    <row r="160" spans="1:44" x14ac:dyDescent="0.25">
      <c r="A160">
        <v>34158</v>
      </c>
      <c r="B160" t="s">
        <v>653</v>
      </c>
      <c r="E160" t="s">
        <v>114</v>
      </c>
      <c r="G160">
        <v>0</v>
      </c>
      <c r="H160" t="s">
        <v>115</v>
      </c>
      <c r="I160" t="s">
        <v>115</v>
      </c>
      <c r="J160" t="s">
        <v>115</v>
      </c>
      <c r="K160" t="s">
        <v>115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1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3</v>
      </c>
      <c r="AP160" t="s">
        <v>146</v>
      </c>
      <c r="AQ160" t="s">
        <v>146</v>
      </c>
      <c r="AR160">
        <v>3</v>
      </c>
    </row>
    <row r="161" spans="1:44" x14ac:dyDescent="0.25">
      <c r="A161">
        <v>34159</v>
      </c>
      <c r="B161" t="s">
        <v>655</v>
      </c>
      <c r="E161" t="s">
        <v>114</v>
      </c>
      <c r="G161">
        <v>44</v>
      </c>
      <c r="H161" t="s">
        <v>115</v>
      </c>
      <c r="I161">
        <v>9</v>
      </c>
      <c r="J161" t="s">
        <v>115</v>
      </c>
      <c r="K161">
        <v>13</v>
      </c>
      <c r="L161">
        <v>4</v>
      </c>
      <c r="M161">
        <v>18</v>
      </c>
      <c r="N161">
        <v>21</v>
      </c>
      <c r="O161">
        <v>13</v>
      </c>
      <c r="P161">
        <v>0</v>
      </c>
      <c r="Q161">
        <v>13</v>
      </c>
      <c r="R161">
        <v>20</v>
      </c>
      <c r="S161">
        <v>8</v>
      </c>
      <c r="T161">
        <v>3</v>
      </c>
      <c r="U161">
        <v>0</v>
      </c>
      <c r="V161">
        <v>11.6279</v>
      </c>
      <c r="W161" s="1">
        <v>0.03</v>
      </c>
      <c r="X161">
        <v>45</v>
      </c>
      <c r="Y161">
        <v>4</v>
      </c>
      <c r="Z161">
        <v>62</v>
      </c>
      <c r="AA161">
        <v>3</v>
      </c>
      <c r="AB161">
        <v>0</v>
      </c>
      <c r="AC161">
        <v>2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4</v>
      </c>
      <c r="AN161">
        <v>0</v>
      </c>
      <c r="AO161">
        <v>3</v>
      </c>
      <c r="AP161" t="s">
        <v>657</v>
      </c>
      <c r="AQ161" t="s">
        <v>658</v>
      </c>
      <c r="AR161">
        <v>1</v>
      </c>
    </row>
    <row r="162" spans="1:44" x14ac:dyDescent="0.25">
      <c r="A162">
        <v>34160</v>
      </c>
      <c r="B162" t="s">
        <v>659</v>
      </c>
      <c r="E162" t="s">
        <v>114</v>
      </c>
      <c r="G162">
        <v>0</v>
      </c>
      <c r="H162" t="s">
        <v>115</v>
      </c>
      <c r="I162" t="s">
        <v>115</v>
      </c>
      <c r="J162" t="s">
        <v>115</v>
      </c>
      <c r="K162" t="s">
        <v>115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 s="1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3</v>
      </c>
      <c r="AP162" t="s">
        <v>146</v>
      </c>
      <c r="AQ162" t="s">
        <v>146</v>
      </c>
      <c r="AR162">
        <v>4</v>
      </c>
    </row>
    <row r="163" spans="1:44" x14ac:dyDescent="0.25">
      <c r="A163">
        <v>34161</v>
      </c>
      <c r="B163" t="s">
        <v>661</v>
      </c>
      <c r="E163" t="s">
        <v>114</v>
      </c>
      <c r="G163">
        <v>43</v>
      </c>
      <c r="H163" t="s">
        <v>115</v>
      </c>
      <c r="I163">
        <v>2.6</v>
      </c>
      <c r="J163">
        <v>2.1666666669999999</v>
      </c>
      <c r="K163">
        <v>2</v>
      </c>
      <c r="L163">
        <v>3</v>
      </c>
      <c r="M163">
        <v>13</v>
      </c>
      <c r="N163">
        <v>13</v>
      </c>
      <c r="O163">
        <v>10</v>
      </c>
      <c r="P163">
        <v>2</v>
      </c>
      <c r="Q163">
        <v>4</v>
      </c>
      <c r="R163">
        <v>20</v>
      </c>
      <c r="S163">
        <v>16</v>
      </c>
      <c r="T163">
        <v>1</v>
      </c>
      <c r="U163">
        <v>0</v>
      </c>
      <c r="V163">
        <v>15.625</v>
      </c>
      <c r="W163" s="1">
        <v>0.03</v>
      </c>
      <c r="X163">
        <v>54</v>
      </c>
      <c r="Y163">
        <v>3</v>
      </c>
      <c r="Z163">
        <v>44</v>
      </c>
      <c r="AA163">
        <v>16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71</v>
      </c>
      <c r="AM163">
        <v>0</v>
      </c>
      <c r="AN163">
        <v>0</v>
      </c>
      <c r="AO163">
        <v>3</v>
      </c>
      <c r="AP163" t="s">
        <v>663</v>
      </c>
      <c r="AQ163" t="s">
        <v>664</v>
      </c>
      <c r="AR163">
        <v>1</v>
      </c>
    </row>
    <row r="164" spans="1:44" x14ac:dyDescent="0.25">
      <c r="A164">
        <v>34162</v>
      </c>
      <c r="B164" t="s">
        <v>665</v>
      </c>
      <c r="C164">
        <v>274</v>
      </c>
      <c r="D164">
        <v>217</v>
      </c>
      <c r="E164" t="s">
        <v>233</v>
      </c>
      <c r="F164" t="s">
        <v>667</v>
      </c>
      <c r="G164">
        <v>200</v>
      </c>
      <c r="H164" t="s">
        <v>115</v>
      </c>
      <c r="I164">
        <v>1.8571428569999999</v>
      </c>
      <c r="J164">
        <v>1.24</v>
      </c>
      <c r="K164">
        <v>2.6428571430000001</v>
      </c>
      <c r="L164">
        <v>5</v>
      </c>
      <c r="M164">
        <v>26</v>
      </c>
      <c r="N164">
        <v>31</v>
      </c>
      <c r="O164">
        <v>37</v>
      </c>
      <c r="P164">
        <v>5</v>
      </c>
      <c r="Q164">
        <v>37</v>
      </c>
      <c r="R164">
        <v>85</v>
      </c>
      <c r="S164">
        <v>53</v>
      </c>
      <c r="T164">
        <v>20</v>
      </c>
      <c r="U164">
        <v>0</v>
      </c>
      <c r="V164">
        <v>9.2714999999999996</v>
      </c>
      <c r="W164" s="1">
        <v>0.11</v>
      </c>
      <c r="X164">
        <v>156</v>
      </c>
      <c r="Y164">
        <v>7</v>
      </c>
      <c r="Z164">
        <v>112</v>
      </c>
      <c r="AA164">
        <v>53</v>
      </c>
      <c r="AB164">
        <v>0</v>
      </c>
      <c r="AC164">
        <v>19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22</v>
      </c>
      <c r="AN164">
        <v>0</v>
      </c>
      <c r="AO164">
        <v>3</v>
      </c>
      <c r="AP164" t="s">
        <v>668</v>
      </c>
      <c r="AQ164" t="s">
        <v>669</v>
      </c>
      <c r="AR164">
        <v>1</v>
      </c>
    </row>
    <row r="165" spans="1:44" x14ac:dyDescent="0.25">
      <c r="A165">
        <v>34163</v>
      </c>
      <c r="B165" t="s">
        <v>670</v>
      </c>
      <c r="E165" t="s">
        <v>114</v>
      </c>
      <c r="G165">
        <v>125</v>
      </c>
      <c r="H165" t="s">
        <v>115</v>
      </c>
      <c r="I165">
        <v>3.25</v>
      </c>
      <c r="J165" t="s">
        <v>115</v>
      </c>
      <c r="K165" t="s">
        <v>115</v>
      </c>
      <c r="L165">
        <v>8</v>
      </c>
      <c r="M165">
        <v>13</v>
      </c>
      <c r="N165">
        <v>34</v>
      </c>
      <c r="O165">
        <v>18</v>
      </c>
      <c r="P165">
        <v>0</v>
      </c>
      <c r="Q165">
        <v>31</v>
      </c>
      <c r="R165">
        <v>58</v>
      </c>
      <c r="S165">
        <v>31</v>
      </c>
      <c r="T165">
        <v>5</v>
      </c>
      <c r="U165">
        <v>0.81969999999999998</v>
      </c>
      <c r="V165">
        <v>3.2787000000000002</v>
      </c>
      <c r="W165" s="1">
        <v>0.09</v>
      </c>
      <c r="X165">
        <v>83</v>
      </c>
      <c r="Y165">
        <v>16</v>
      </c>
      <c r="Z165">
        <v>82</v>
      </c>
      <c r="AA165">
        <v>4</v>
      </c>
      <c r="AB165">
        <v>0</v>
      </c>
      <c r="AC165">
        <v>16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12</v>
      </c>
      <c r="AN165">
        <v>0</v>
      </c>
      <c r="AO165">
        <v>3</v>
      </c>
      <c r="AP165" t="s">
        <v>672</v>
      </c>
      <c r="AQ165" t="s">
        <v>673</v>
      </c>
      <c r="AR165">
        <v>1</v>
      </c>
    </row>
    <row r="166" spans="1:44" x14ac:dyDescent="0.25">
      <c r="A166">
        <v>34164</v>
      </c>
      <c r="B166" t="s">
        <v>674</v>
      </c>
      <c r="E166" t="s">
        <v>114</v>
      </c>
      <c r="G166">
        <v>12</v>
      </c>
      <c r="H166" t="s">
        <v>115</v>
      </c>
      <c r="I166">
        <v>1</v>
      </c>
      <c r="J166">
        <v>0</v>
      </c>
      <c r="K166" t="s">
        <v>115</v>
      </c>
      <c r="L166">
        <v>2</v>
      </c>
      <c r="M166">
        <v>1</v>
      </c>
      <c r="N166">
        <v>0</v>
      </c>
      <c r="O166">
        <v>1</v>
      </c>
      <c r="P166">
        <v>0</v>
      </c>
      <c r="Q166">
        <v>4</v>
      </c>
      <c r="R166">
        <v>5</v>
      </c>
      <c r="S166">
        <v>3</v>
      </c>
      <c r="T166">
        <v>0</v>
      </c>
      <c r="U166">
        <v>0</v>
      </c>
      <c r="V166">
        <v>16.666699999999999</v>
      </c>
      <c r="W166" s="1">
        <v>0.03</v>
      </c>
      <c r="X166">
        <v>8</v>
      </c>
      <c r="Y166">
        <v>1</v>
      </c>
      <c r="Z166">
        <v>7</v>
      </c>
      <c r="AA166">
        <v>2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3</v>
      </c>
      <c r="AP166" t="s">
        <v>407</v>
      </c>
      <c r="AQ166" t="s">
        <v>497</v>
      </c>
      <c r="AR166">
        <v>2</v>
      </c>
    </row>
    <row r="167" spans="1:44" x14ac:dyDescent="0.25">
      <c r="A167">
        <v>34165</v>
      </c>
      <c r="B167" t="s">
        <v>676</v>
      </c>
      <c r="E167" t="s">
        <v>114</v>
      </c>
      <c r="G167">
        <v>73</v>
      </c>
      <c r="H167" t="s">
        <v>115</v>
      </c>
      <c r="I167" t="s">
        <v>115</v>
      </c>
      <c r="J167">
        <v>14</v>
      </c>
      <c r="K167" t="s">
        <v>115</v>
      </c>
      <c r="L167">
        <v>0</v>
      </c>
      <c r="M167">
        <v>12</v>
      </c>
      <c r="N167">
        <v>14</v>
      </c>
      <c r="O167">
        <v>8</v>
      </c>
      <c r="P167">
        <v>3</v>
      </c>
      <c r="Q167">
        <v>6</v>
      </c>
      <c r="R167">
        <v>34</v>
      </c>
      <c r="S167">
        <v>24</v>
      </c>
      <c r="T167">
        <v>6</v>
      </c>
      <c r="U167">
        <v>1.3889</v>
      </c>
      <c r="V167">
        <v>1.3889</v>
      </c>
      <c r="W167" s="1">
        <v>0.06</v>
      </c>
      <c r="X167">
        <v>37</v>
      </c>
      <c r="Y167">
        <v>3</v>
      </c>
      <c r="Z167">
        <v>38</v>
      </c>
      <c r="AA167">
        <v>1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3</v>
      </c>
      <c r="AP167" t="s">
        <v>183</v>
      </c>
      <c r="AQ167" t="s">
        <v>678</v>
      </c>
      <c r="AR167">
        <v>1</v>
      </c>
    </row>
    <row r="168" spans="1:44" x14ac:dyDescent="0.25">
      <c r="A168">
        <v>34166</v>
      </c>
      <c r="B168" t="s">
        <v>679</v>
      </c>
      <c r="E168" t="s">
        <v>114</v>
      </c>
      <c r="G168">
        <v>28</v>
      </c>
      <c r="H168" t="s">
        <v>115</v>
      </c>
      <c r="I168" t="s">
        <v>115</v>
      </c>
      <c r="J168">
        <v>8</v>
      </c>
      <c r="K168" t="s">
        <v>115</v>
      </c>
      <c r="L168">
        <v>1</v>
      </c>
      <c r="M168">
        <v>5</v>
      </c>
      <c r="N168">
        <v>8</v>
      </c>
      <c r="O168">
        <v>4</v>
      </c>
      <c r="P168">
        <v>0</v>
      </c>
      <c r="Q168">
        <v>0</v>
      </c>
      <c r="R168">
        <v>15</v>
      </c>
      <c r="S168">
        <v>13</v>
      </c>
      <c r="T168">
        <v>0</v>
      </c>
      <c r="U168">
        <v>0</v>
      </c>
      <c r="V168">
        <v>3.5714000000000001</v>
      </c>
      <c r="W168" s="1">
        <v>0.02</v>
      </c>
      <c r="X168">
        <v>17</v>
      </c>
      <c r="Y168">
        <v>1</v>
      </c>
      <c r="Z168">
        <v>19</v>
      </c>
      <c r="AA168">
        <v>1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3</v>
      </c>
      <c r="AP168" t="s">
        <v>247</v>
      </c>
      <c r="AQ168" t="s">
        <v>681</v>
      </c>
      <c r="AR168">
        <v>2</v>
      </c>
    </row>
    <row r="169" spans="1:44" x14ac:dyDescent="0.25">
      <c r="A169">
        <v>34167</v>
      </c>
      <c r="B169" t="s">
        <v>682</v>
      </c>
      <c r="E169" t="s">
        <v>114</v>
      </c>
      <c r="G169">
        <v>0</v>
      </c>
      <c r="H169" t="s">
        <v>115</v>
      </c>
      <c r="I169" t="s">
        <v>115</v>
      </c>
      <c r="J169" t="s">
        <v>115</v>
      </c>
      <c r="K169" t="s">
        <v>115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1">
        <v>0</v>
      </c>
      <c r="X169">
        <v>1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3</v>
      </c>
      <c r="AP169" t="s">
        <v>146</v>
      </c>
      <c r="AQ169" t="s">
        <v>146</v>
      </c>
      <c r="AR169">
        <v>3</v>
      </c>
    </row>
    <row r="170" spans="1:44" x14ac:dyDescent="0.25">
      <c r="A170">
        <v>34168</v>
      </c>
      <c r="B170" t="s">
        <v>684</v>
      </c>
      <c r="E170" t="s">
        <v>114</v>
      </c>
      <c r="G170">
        <v>0</v>
      </c>
      <c r="H170" t="s">
        <v>115</v>
      </c>
      <c r="I170" t="s">
        <v>115</v>
      </c>
      <c r="J170" t="s">
        <v>115</v>
      </c>
      <c r="K170" t="s">
        <v>115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1">
        <v>0</v>
      </c>
      <c r="X170">
        <v>1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3</v>
      </c>
      <c r="AP170" t="s">
        <v>146</v>
      </c>
      <c r="AQ170" t="s">
        <v>146</v>
      </c>
      <c r="AR170">
        <v>4</v>
      </c>
    </row>
    <row r="171" spans="1:44" x14ac:dyDescent="0.25">
      <c r="A171">
        <v>34169</v>
      </c>
      <c r="B171" t="s">
        <v>686</v>
      </c>
      <c r="C171">
        <v>71</v>
      </c>
      <c r="D171">
        <v>369</v>
      </c>
      <c r="E171" t="s">
        <v>233</v>
      </c>
      <c r="F171" t="s">
        <v>688</v>
      </c>
      <c r="G171">
        <v>69</v>
      </c>
      <c r="H171" t="s">
        <v>115</v>
      </c>
      <c r="I171" t="s">
        <v>115</v>
      </c>
      <c r="J171">
        <v>4.3333333329999997</v>
      </c>
      <c r="K171" t="s">
        <v>115</v>
      </c>
      <c r="L171">
        <v>3</v>
      </c>
      <c r="M171">
        <v>17</v>
      </c>
      <c r="N171">
        <v>13</v>
      </c>
      <c r="O171">
        <v>10</v>
      </c>
      <c r="P171">
        <v>0</v>
      </c>
      <c r="Q171">
        <v>14</v>
      </c>
      <c r="R171">
        <v>40</v>
      </c>
      <c r="S171">
        <v>15</v>
      </c>
      <c r="T171">
        <v>0</v>
      </c>
      <c r="U171">
        <v>0</v>
      </c>
      <c r="V171">
        <v>4.3478000000000003</v>
      </c>
      <c r="W171" s="1">
        <v>0.04</v>
      </c>
      <c r="X171">
        <v>53</v>
      </c>
      <c r="Y171">
        <v>9</v>
      </c>
      <c r="Z171">
        <v>49</v>
      </c>
      <c r="AA171">
        <v>3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2</v>
      </c>
      <c r="AP171" t="s">
        <v>689</v>
      </c>
      <c r="AQ171" t="s">
        <v>690</v>
      </c>
      <c r="AR171">
        <v>1</v>
      </c>
    </row>
    <row r="172" spans="1:44" x14ac:dyDescent="0.25">
      <c r="A172">
        <v>34170</v>
      </c>
      <c r="B172" t="s">
        <v>691</v>
      </c>
      <c r="E172" t="s">
        <v>114</v>
      </c>
      <c r="G172">
        <v>3</v>
      </c>
      <c r="H172" t="s">
        <v>115</v>
      </c>
      <c r="I172" t="s">
        <v>115</v>
      </c>
      <c r="J172" t="s">
        <v>115</v>
      </c>
      <c r="K172" t="s">
        <v>115</v>
      </c>
      <c r="P172">
        <v>0</v>
      </c>
      <c r="Q172">
        <v>0</v>
      </c>
      <c r="R172">
        <v>1</v>
      </c>
      <c r="S172">
        <v>2</v>
      </c>
      <c r="T172">
        <v>0</v>
      </c>
      <c r="U172">
        <v>0</v>
      </c>
      <c r="V172">
        <v>0</v>
      </c>
      <c r="W172" s="1">
        <v>0.03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3</v>
      </c>
      <c r="AP172" t="s">
        <v>146</v>
      </c>
      <c r="AQ172" t="s">
        <v>146</v>
      </c>
      <c r="AR172">
        <v>4</v>
      </c>
    </row>
    <row r="173" spans="1:44" x14ac:dyDescent="0.25">
      <c r="A173">
        <v>34171</v>
      </c>
      <c r="B173" t="s">
        <v>693</v>
      </c>
      <c r="E173" t="s">
        <v>114</v>
      </c>
      <c r="G173">
        <v>7</v>
      </c>
      <c r="H173" t="s">
        <v>115</v>
      </c>
      <c r="I173" t="s">
        <v>115</v>
      </c>
      <c r="J173" t="s">
        <v>115</v>
      </c>
      <c r="K173" t="s">
        <v>115</v>
      </c>
      <c r="L173">
        <v>0</v>
      </c>
      <c r="M173">
        <v>2</v>
      </c>
      <c r="N173">
        <v>1</v>
      </c>
      <c r="O173">
        <v>0</v>
      </c>
      <c r="P173">
        <v>0</v>
      </c>
      <c r="Q173">
        <v>0</v>
      </c>
      <c r="R173">
        <v>3</v>
      </c>
      <c r="S173">
        <v>2</v>
      </c>
      <c r="T173">
        <v>2</v>
      </c>
      <c r="U173">
        <v>0</v>
      </c>
      <c r="V173">
        <v>0</v>
      </c>
      <c r="W173" s="1">
        <v>0.1</v>
      </c>
      <c r="X173">
        <v>2</v>
      </c>
      <c r="Y173">
        <v>0</v>
      </c>
      <c r="Z173">
        <v>3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3</v>
      </c>
      <c r="AP173" t="s">
        <v>146</v>
      </c>
      <c r="AQ173" t="s">
        <v>146</v>
      </c>
      <c r="AR173">
        <v>4</v>
      </c>
    </row>
    <row r="174" spans="1:44" x14ac:dyDescent="0.25">
      <c r="A174">
        <v>34172</v>
      </c>
      <c r="B174" t="s">
        <v>148</v>
      </c>
      <c r="C174">
        <v>34941</v>
      </c>
      <c r="D174">
        <v>1337</v>
      </c>
      <c r="E174" t="s">
        <v>233</v>
      </c>
      <c r="F174" t="s">
        <v>697</v>
      </c>
      <c r="G174">
        <v>29653</v>
      </c>
      <c r="H174" t="e">
        <v>#VALUE!</v>
      </c>
      <c r="I174" t="e">
        <v>#VALUE!</v>
      </c>
      <c r="J174" t="e">
        <v>#VALUE!</v>
      </c>
      <c r="K174" t="e">
        <v>#VALUE!</v>
      </c>
      <c r="L174" t="s">
        <v>698</v>
      </c>
      <c r="M174" t="s">
        <v>699</v>
      </c>
      <c r="N174" t="s">
        <v>700</v>
      </c>
      <c r="O174" t="s">
        <v>701</v>
      </c>
      <c r="P174">
        <v>3525</v>
      </c>
      <c r="Q174">
        <v>5279</v>
      </c>
      <c r="R174">
        <v>11279</v>
      </c>
      <c r="S174">
        <v>7315</v>
      </c>
      <c r="T174">
        <v>2255</v>
      </c>
      <c r="U174">
        <v>0.76590000000000003</v>
      </c>
      <c r="V174">
        <v>5.9638</v>
      </c>
      <c r="W174" s="1">
        <v>0.2</v>
      </c>
      <c r="X174">
        <v>17771</v>
      </c>
      <c r="Y174">
        <v>2277</v>
      </c>
      <c r="Z174">
        <v>17963</v>
      </c>
      <c r="AA174">
        <v>1981</v>
      </c>
      <c r="AB174">
        <v>0</v>
      </c>
      <c r="AC174">
        <v>422</v>
      </c>
      <c r="AD174">
        <v>52</v>
      </c>
      <c r="AE174">
        <v>335</v>
      </c>
      <c r="AF174">
        <v>18</v>
      </c>
      <c r="AG174">
        <v>30</v>
      </c>
      <c r="AH174">
        <v>32</v>
      </c>
      <c r="AI174">
        <v>174</v>
      </c>
      <c r="AJ174">
        <v>139</v>
      </c>
      <c r="AK174">
        <v>291</v>
      </c>
      <c r="AL174">
        <v>85</v>
      </c>
      <c r="AM174">
        <v>791</v>
      </c>
      <c r="AN174">
        <v>85</v>
      </c>
      <c r="AO174">
        <v>2</v>
      </c>
      <c r="AP174" t="s">
        <v>702</v>
      </c>
      <c r="AQ174" t="s">
        <v>703</v>
      </c>
      <c r="AR174">
        <v>1</v>
      </c>
    </row>
    <row r="175" spans="1:44" x14ac:dyDescent="0.25">
      <c r="A175">
        <v>34173</v>
      </c>
      <c r="B175" t="s">
        <v>704</v>
      </c>
      <c r="E175" t="s">
        <v>114</v>
      </c>
      <c r="G175">
        <v>0</v>
      </c>
      <c r="H175" t="s">
        <v>115</v>
      </c>
      <c r="I175" t="s">
        <v>115</v>
      </c>
      <c r="J175" t="s">
        <v>115</v>
      </c>
      <c r="K175" t="s">
        <v>115</v>
      </c>
      <c r="L175">
        <v>0</v>
      </c>
      <c r="M175">
        <v>1</v>
      </c>
      <c r="N175">
        <v>1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 s="1">
        <v>0</v>
      </c>
      <c r="X175">
        <v>1</v>
      </c>
      <c r="Y175">
        <v>0</v>
      </c>
      <c r="Z175">
        <v>2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3</v>
      </c>
      <c r="AP175" t="s">
        <v>146</v>
      </c>
      <c r="AQ175" t="s">
        <v>146</v>
      </c>
      <c r="AR175">
        <v>3</v>
      </c>
    </row>
    <row r="176" spans="1:44" x14ac:dyDescent="0.25">
      <c r="A176">
        <v>34174</v>
      </c>
      <c r="B176" t="s">
        <v>706</v>
      </c>
      <c r="E176" t="s">
        <v>114</v>
      </c>
      <c r="G176">
        <v>0</v>
      </c>
      <c r="H176" t="s">
        <v>115</v>
      </c>
      <c r="I176" t="s">
        <v>115</v>
      </c>
      <c r="J176" t="s">
        <v>115</v>
      </c>
      <c r="K176" t="s">
        <v>115</v>
      </c>
      <c r="L176">
        <v>0</v>
      </c>
      <c r="M176">
        <v>0</v>
      </c>
      <c r="N176">
        <v>0</v>
      </c>
      <c r="O176">
        <v>1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 s="1">
        <v>0</v>
      </c>
      <c r="X176">
        <v>0</v>
      </c>
      <c r="Y176">
        <v>0</v>
      </c>
      <c r="Z176">
        <v>1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3</v>
      </c>
      <c r="AP176" t="s">
        <v>146</v>
      </c>
      <c r="AQ176" t="s">
        <v>146</v>
      </c>
      <c r="AR176">
        <v>2</v>
      </c>
    </row>
    <row r="177" spans="1:44" x14ac:dyDescent="0.25">
      <c r="A177">
        <v>34175</v>
      </c>
      <c r="B177" t="s">
        <v>708</v>
      </c>
      <c r="E177" t="s">
        <v>114</v>
      </c>
      <c r="G177">
        <v>0</v>
      </c>
      <c r="H177" t="s">
        <v>115</v>
      </c>
      <c r="I177" t="s">
        <v>115</v>
      </c>
      <c r="J177" t="s">
        <v>115</v>
      </c>
      <c r="K177" t="s">
        <v>115</v>
      </c>
      <c r="L177">
        <v>0</v>
      </c>
      <c r="M177">
        <v>0</v>
      </c>
      <c r="N177">
        <v>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 s="1">
        <v>0</v>
      </c>
      <c r="X177">
        <v>0</v>
      </c>
      <c r="Y177">
        <v>0</v>
      </c>
      <c r="Z177">
        <v>1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3</v>
      </c>
      <c r="AP177" t="s">
        <v>146</v>
      </c>
      <c r="AQ177" t="s">
        <v>146</v>
      </c>
      <c r="AR177">
        <v>3</v>
      </c>
    </row>
    <row r="178" spans="1:44" x14ac:dyDescent="0.25">
      <c r="A178">
        <v>34176</v>
      </c>
      <c r="B178" t="s">
        <v>710</v>
      </c>
      <c r="E178" t="s">
        <v>114</v>
      </c>
      <c r="G178">
        <v>54</v>
      </c>
      <c r="H178" t="s">
        <v>115</v>
      </c>
      <c r="I178" t="s">
        <v>115</v>
      </c>
      <c r="J178">
        <v>6.3333333329999997</v>
      </c>
      <c r="K178">
        <v>13</v>
      </c>
      <c r="L178">
        <v>4</v>
      </c>
      <c r="M178">
        <v>24</v>
      </c>
      <c r="N178">
        <v>19</v>
      </c>
      <c r="O178">
        <v>13</v>
      </c>
      <c r="P178">
        <v>0</v>
      </c>
      <c r="Q178">
        <v>4</v>
      </c>
      <c r="R178">
        <v>27</v>
      </c>
      <c r="S178">
        <v>22</v>
      </c>
      <c r="T178">
        <v>1</v>
      </c>
      <c r="U178">
        <v>1.9231</v>
      </c>
      <c r="V178">
        <v>5.7691999999999997</v>
      </c>
      <c r="W178" s="1">
        <v>0.05</v>
      </c>
      <c r="X178">
        <v>61</v>
      </c>
      <c r="Y178">
        <v>1</v>
      </c>
      <c r="Z178">
        <v>66</v>
      </c>
      <c r="AA178">
        <v>4</v>
      </c>
      <c r="AB178">
        <v>0</v>
      </c>
      <c r="AC178">
        <v>11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19</v>
      </c>
      <c r="AN178">
        <v>0</v>
      </c>
      <c r="AO178">
        <v>3</v>
      </c>
      <c r="AP178" t="s">
        <v>712</v>
      </c>
      <c r="AQ178" t="s">
        <v>713</v>
      </c>
      <c r="AR178">
        <v>1</v>
      </c>
    </row>
    <row r="179" spans="1:44" x14ac:dyDescent="0.25">
      <c r="A179">
        <v>34177</v>
      </c>
      <c r="B179" t="s">
        <v>714</v>
      </c>
      <c r="E179" t="s">
        <v>114</v>
      </c>
      <c r="G179">
        <v>0</v>
      </c>
      <c r="H179" t="s">
        <v>115</v>
      </c>
      <c r="I179" t="s">
        <v>115</v>
      </c>
      <c r="J179" t="s">
        <v>115</v>
      </c>
      <c r="K179" t="s">
        <v>115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 s="1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3</v>
      </c>
      <c r="AP179" t="s">
        <v>146</v>
      </c>
      <c r="AQ179" t="s">
        <v>146</v>
      </c>
      <c r="AR179">
        <v>2</v>
      </c>
    </row>
    <row r="180" spans="1:44" x14ac:dyDescent="0.25">
      <c r="A180">
        <v>34178</v>
      </c>
      <c r="B180" t="s">
        <v>716</v>
      </c>
      <c r="E180" t="s">
        <v>114</v>
      </c>
      <c r="G180">
        <v>92</v>
      </c>
      <c r="H180" t="s">
        <v>115</v>
      </c>
      <c r="I180" t="s">
        <v>115</v>
      </c>
      <c r="J180">
        <v>5</v>
      </c>
      <c r="K180">
        <v>14</v>
      </c>
      <c r="L180">
        <v>2</v>
      </c>
      <c r="M180">
        <v>15</v>
      </c>
      <c r="N180">
        <v>10</v>
      </c>
      <c r="O180">
        <v>14</v>
      </c>
      <c r="P180">
        <v>0</v>
      </c>
      <c r="Q180">
        <v>8</v>
      </c>
      <c r="R180">
        <v>33</v>
      </c>
      <c r="S180">
        <v>25</v>
      </c>
      <c r="T180">
        <v>26</v>
      </c>
      <c r="U180">
        <v>1.0989</v>
      </c>
      <c r="V180">
        <v>2.1978</v>
      </c>
      <c r="W180" s="1">
        <v>7.0000000000000007E-2</v>
      </c>
      <c r="X180">
        <v>50</v>
      </c>
      <c r="Y180">
        <v>9</v>
      </c>
      <c r="Z180">
        <v>43</v>
      </c>
      <c r="AA180">
        <v>3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3</v>
      </c>
      <c r="AP180" t="s">
        <v>718</v>
      </c>
      <c r="AQ180" t="s">
        <v>719</v>
      </c>
      <c r="AR180">
        <v>3</v>
      </c>
    </row>
    <row r="181" spans="1:44" x14ac:dyDescent="0.25">
      <c r="A181">
        <v>34179</v>
      </c>
      <c r="B181" t="s">
        <v>720</v>
      </c>
      <c r="E181" t="s">
        <v>114</v>
      </c>
      <c r="G181">
        <v>46</v>
      </c>
      <c r="H181" t="s">
        <v>115</v>
      </c>
      <c r="I181" t="s">
        <v>115</v>
      </c>
      <c r="J181">
        <v>15</v>
      </c>
      <c r="K181" t="s">
        <v>115</v>
      </c>
      <c r="L181">
        <v>3</v>
      </c>
      <c r="M181">
        <v>7</v>
      </c>
      <c r="N181">
        <v>15</v>
      </c>
      <c r="O181">
        <v>9</v>
      </c>
      <c r="P181">
        <v>2</v>
      </c>
      <c r="Q181">
        <v>6</v>
      </c>
      <c r="R181">
        <v>19</v>
      </c>
      <c r="S181">
        <v>16</v>
      </c>
      <c r="T181">
        <v>3</v>
      </c>
      <c r="U181">
        <v>0</v>
      </c>
      <c r="V181">
        <v>6.8182</v>
      </c>
      <c r="W181" s="1">
        <v>0.06</v>
      </c>
      <c r="X181">
        <v>31</v>
      </c>
      <c r="Y181">
        <v>1</v>
      </c>
      <c r="Z181">
        <v>39</v>
      </c>
      <c r="AA181">
        <v>1</v>
      </c>
      <c r="AB181">
        <v>0</v>
      </c>
      <c r="AC181">
        <v>10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19</v>
      </c>
      <c r="AN181">
        <v>0</v>
      </c>
      <c r="AO181">
        <v>3</v>
      </c>
      <c r="AP181" t="s">
        <v>722</v>
      </c>
      <c r="AQ181" t="s">
        <v>329</v>
      </c>
      <c r="AR181">
        <v>2</v>
      </c>
    </row>
    <row r="182" spans="1:44" x14ac:dyDescent="0.25">
      <c r="A182">
        <v>34180</v>
      </c>
      <c r="B182" t="s">
        <v>723</v>
      </c>
      <c r="E182" t="s">
        <v>114</v>
      </c>
      <c r="G182">
        <v>15</v>
      </c>
      <c r="H182" t="s">
        <v>115</v>
      </c>
      <c r="I182" t="s">
        <v>115</v>
      </c>
      <c r="J182">
        <v>4</v>
      </c>
      <c r="K182">
        <v>2</v>
      </c>
      <c r="L182">
        <v>2</v>
      </c>
      <c r="M182">
        <v>3</v>
      </c>
      <c r="N182">
        <v>4</v>
      </c>
      <c r="O182">
        <v>2</v>
      </c>
      <c r="P182">
        <v>0</v>
      </c>
      <c r="Q182">
        <v>0</v>
      </c>
      <c r="R182">
        <v>2</v>
      </c>
      <c r="S182">
        <v>10</v>
      </c>
      <c r="T182">
        <v>3</v>
      </c>
      <c r="U182">
        <v>0</v>
      </c>
      <c r="V182">
        <v>13.333299999999999</v>
      </c>
      <c r="W182" s="1">
        <v>0.03</v>
      </c>
      <c r="X182">
        <v>8</v>
      </c>
      <c r="Y182">
        <v>0</v>
      </c>
      <c r="Z182">
        <v>11</v>
      </c>
      <c r="AA182">
        <v>2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3</v>
      </c>
      <c r="AP182" t="s">
        <v>146</v>
      </c>
      <c r="AQ182" t="s">
        <v>725</v>
      </c>
      <c r="AR182">
        <v>2</v>
      </c>
    </row>
    <row r="183" spans="1:44" x14ac:dyDescent="0.25">
      <c r="A183">
        <v>34181</v>
      </c>
      <c r="B183" t="s">
        <v>726</v>
      </c>
      <c r="E183" t="s">
        <v>114</v>
      </c>
      <c r="G183">
        <v>11</v>
      </c>
      <c r="H183" t="s">
        <v>115</v>
      </c>
      <c r="I183" t="s">
        <v>115</v>
      </c>
      <c r="J183" t="s">
        <v>115</v>
      </c>
      <c r="K183" t="s">
        <v>115</v>
      </c>
      <c r="L183">
        <v>1</v>
      </c>
      <c r="M183">
        <v>1</v>
      </c>
      <c r="N183">
        <v>3</v>
      </c>
      <c r="O183">
        <v>2</v>
      </c>
      <c r="P183">
        <v>0</v>
      </c>
      <c r="Q183">
        <v>0</v>
      </c>
      <c r="R183">
        <v>8</v>
      </c>
      <c r="S183">
        <v>3</v>
      </c>
      <c r="T183">
        <v>0</v>
      </c>
      <c r="U183">
        <v>0</v>
      </c>
      <c r="V183">
        <v>0</v>
      </c>
      <c r="W183" s="1">
        <v>0.02</v>
      </c>
      <c r="X183">
        <v>7</v>
      </c>
      <c r="Y183">
        <v>0</v>
      </c>
      <c r="Z183">
        <v>7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3</v>
      </c>
      <c r="AP183" t="s">
        <v>146</v>
      </c>
      <c r="AQ183" t="s">
        <v>146</v>
      </c>
      <c r="AR183">
        <v>3</v>
      </c>
    </row>
    <row r="184" spans="1:44" x14ac:dyDescent="0.25">
      <c r="A184">
        <v>34182</v>
      </c>
      <c r="B184" t="s">
        <v>728</v>
      </c>
      <c r="E184" t="s">
        <v>114</v>
      </c>
      <c r="G184">
        <v>65</v>
      </c>
      <c r="H184" t="s">
        <v>115</v>
      </c>
      <c r="I184">
        <v>1.5</v>
      </c>
      <c r="J184">
        <v>4</v>
      </c>
      <c r="K184">
        <v>1.75</v>
      </c>
      <c r="L184">
        <v>0</v>
      </c>
      <c r="M184">
        <v>6</v>
      </c>
      <c r="N184">
        <v>8</v>
      </c>
      <c r="O184">
        <v>7</v>
      </c>
      <c r="P184">
        <v>1</v>
      </c>
      <c r="Q184">
        <v>22</v>
      </c>
      <c r="R184">
        <v>19</v>
      </c>
      <c r="S184">
        <v>23</v>
      </c>
      <c r="T184">
        <v>0</v>
      </c>
      <c r="U184">
        <v>1.5625</v>
      </c>
      <c r="V184">
        <v>18.75</v>
      </c>
      <c r="W184" s="1">
        <v>0.09</v>
      </c>
      <c r="X184">
        <v>17</v>
      </c>
      <c r="Y184">
        <v>7</v>
      </c>
      <c r="Z184">
        <v>22</v>
      </c>
      <c r="AA184">
        <v>10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3</v>
      </c>
      <c r="AP184" t="s">
        <v>730</v>
      </c>
      <c r="AQ184" t="s">
        <v>731</v>
      </c>
      <c r="AR184">
        <v>3</v>
      </c>
    </row>
    <row r="185" spans="1:44" x14ac:dyDescent="0.25">
      <c r="A185">
        <v>34183</v>
      </c>
      <c r="B185" t="s">
        <v>732</v>
      </c>
      <c r="E185" t="s">
        <v>114</v>
      </c>
      <c r="G185">
        <v>54</v>
      </c>
      <c r="H185">
        <v>2</v>
      </c>
      <c r="I185" t="s">
        <v>115</v>
      </c>
      <c r="J185">
        <v>2.8</v>
      </c>
      <c r="K185">
        <v>3</v>
      </c>
      <c r="L185">
        <v>2</v>
      </c>
      <c r="M185">
        <v>6</v>
      </c>
      <c r="N185">
        <v>14</v>
      </c>
      <c r="O185">
        <v>6</v>
      </c>
      <c r="P185">
        <v>2</v>
      </c>
      <c r="Q185">
        <v>4</v>
      </c>
      <c r="R185">
        <v>29</v>
      </c>
      <c r="S185">
        <v>18</v>
      </c>
      <c r="T185">
        <v>1</v>
      </c>
      <c r="U185">
        <v>0</v>
      </c>
      <c r="V185">
        <v>15.0943</v>
      </c>
      <c r="W185" s="1">
        <v>0.03</v>
      </c>
      <c r="X185">
        <v>30</v>
      </c>
      <c r="Y185">
        <v>2</v>
      </c>
      <c r="Z185">
        <v>30</v>
      </c>
      <c r="AA185">
        <v>8</v>
      </c>
      <c r="AB185">
        <v>0</v>
      </c>
      <c r="AC185">
        <v>10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17</v>
      </c>
      <c r="AN185">
        <v>0</v>
      </c>
      <c r="AO185">
        <v>3</v>
      </c>
      <c r="AP185" t="s">
        <v>521</v>
      </c>
      <c r="AQ185" t="s">
        <v>734</v>
      </c>
      <c r="AR185">
        <v>2</v>
      </c>
    </row>
    <row r="186" spans="1:44" x14ac:dyDescent="0.25">
      <c r="A186">
        <v>34184</v>
      </c>
      <c r="B186" t="s">
        <v>735</v>
      </c>
      <c r="E186" t="s">
        <v>114</v>
      </c>
      <c r="G186">
        <v>7</v>
      </c>
      <c r="H186" t="s">
        <v>115</v>
      </c>
      <c r="I186">
        <v>0</v>
      </c>
      <c r="J186">
        <v>0</v>
      </c>
      <c r="K186" t="s">
        <v>115</v>
      </c>
      <c r="P186">
        <v>0</v>
      </c>
      <c r="Q186">
        <v>4</v>
      </c>
      <c r="R186">
        <v>2</v>
      </c>
      <c r="S186">
        <v>1</v>
      </c>
      <c r="T186">
        <v>0</v>
      </c>
      <c r="U186">
        <v>0</v>
      </c>
      <c r="V186">
        <v>28.571400000000001</v>
      </c>
      <c r="W186" s="1">
        <v>0.02</v>
      </c>
      <c r="X186">
        <v>1</v>
      </c>
      <c r="Y186">
        <v>3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3</v>
      </c>
      <c r="AP186" t="s">
        <v>737</v>
      </c>
      <c r="AQ186" t="s">
        <v>146</v>
      </c>
      <c r="AR186">
        <v>3</v>
      </c>
    </row>
    <row r="187" spans="1:44" x14ac:dyDescent="0.25">
      <c r="A187">
        <v>34185</v>
      </c>
      <c r="B187" t="s">
        <v>738</v>
      </c>
      <c r="E187" t="s">
        <v>114</v>
      </c>
      <c r="G187">
        <v>0</v>
      </c>
      <c r="H187" t="s">
        <v>115</v>
      </c>
      <c r="I187" t="s">
        <v>115</v>
      </c>
      <c r="J187" t="s">
        <v>115</v>
      </c>
      <c r="K187" t="s">
        <v>115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 s="1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3</v>
      </c>
      <c r="AP187" t="s">
        <v>146</v>
      </c>
      <c r="AQ187" t="s">
        <v>146</v>
      </c>
      <c r="AR187">
        <v>3</v>
      </c>
    </row>
    <row r="188" spans="1:44" x14ac:dyDescent="0.25">
      <c r="A188">
        <v>34186</v>
      </c>
      <c r="B188" t="s">
        <v>740</v>
      </c>
      <c r="E188" t="s">
        <v>114</v>
      </c>
      <c r="G188">
        <v>12</v>
      </c>
      <c r="H188" t="s">
        <v>115</v>
      </c>
      <c r="I188" t="s">
        <v>115</v>
      </c>
      <c r="J188" t="s">
        <v>115</v>
      </c>
      <c r="K188" t="s">
        <v>115</v>
      </c>
      <c r="L188">
        <v>0</v>
      </c>
      <c r="M188">
        <v>0</v>
      </c>
      <c r="N188">
        <v>1</v>
      </c>
      <c r="O188">
        <v>0</v>
      </c>
      <c r="P188">
        <v>0</v>
      </c>
      <c r="Q188">
        <v>0</v>
      </c>
      <c r="R188">
        <v>3</v>
      </c>
      <c r="S188">
        <v>5</v>
      </c>
      <c r="T188">
        <v>4</v>
      </c>
      <c r="U188">
        <v>0</v>
      </c>
      <c r="V188">
        <v>0</v>
      </c>
      <c r="W188" s="1">
        <v>0.05</v>
      </c>
      <c r="X188">
        <v>5</v>
      </c>
      <c r="Y188">
        <v>0</v>
      </c>
      <c r="Z188">
        <v>2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3</v>
      </c>
      <c r="AP188" t="s">
        <v>146</v>
      </c>
      <c r="AQ188" t="s">
        <v>146</v>
      </c>
      <c r="AR188">
        <v>4</v>
      </c>
    </row>
    <row r="189" spans="1:44" x14ac:dyDescent="0.25">
      <c r="A189">
        <v>34187</v>
      </c>
      <c r="B189" t="s">
        <v>741</v>
      </c>
      <c r="E189" t="s">
        <v>114</v>
      </c>
      <c r="G189">
        <v>8</v>
      </c>
      <c r="H189" t="s">
        <v>115</v>
      </c>
      <c r="I189" t="s">
        <v>115</v>
      </c>
      <c r="J189" t="s">
        <v>115</v>
      </c>
      <c r="K189" t="s">
        <v>115</v>
      </c>
      <c r="L189">
        <v>0</v>
      </c>
      <c r="M189">
        <v>3</v>
      </c>
      <c r="N189">
        <v>1</v>
      </c>
      <c r="O189">
        <v>0</v>
      </c>
      <c r="P189">
        <v>0</v>
      </c>
      <c r="Q189">
        <v>0</v>
      </c>
      <c r="R189">
        <v>7</v>
      </c>
      <c r="S189">
        <v>1</v>
      </c>
      <c r="T189">
        <v>0</v>
      </c>
      <c r="U189">
        <v>14.2857</v>
      </c>
      <c r="V189">
        <v>0</v>
      </c>
      <c r="W189" s="1">
        <v>0.02</v>
      </c>
      <c r="X189">
        <v>3</v>
      </c>
      <c r="Y189">
        <v>2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3</v>
      </c>
      <c r="AP189" t="s">
        <v>367</v>
      </c>
      <c r="AQ189" t="s">
        <v>146</v>
      </c>
      <c r="AR189">
        <v>4</v>
      </c>
    </row>
    <row r="190" spans="1:44" x14ac:dyDescent="0.25">
      <c r="A190">
        <v>34188</v>
      </c>
      <c r="B190" t="s">
        <v>743</v>
      </c>
      <c r="E190" t="s">
        <v>114</v>
      </c>
      <c r="G190">
        <v>0</v>
      </c>
      <c r="H190" t="s">
        <v>115</v>
      </c>
      <c r="I190" t="s">
        <v>115</v>
      </c>
      <c r="J190" t="s">
        <v>115</v>
      </c>
      <c r="K190" t="s">
        <v>115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 s="1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3</v>
      </c>
      <c r="AP190" t="s">
        <v>146</v>
      </c>
      <c r="AQ190" t="s">
        <v>146</v>
      </c>
      <c r="AR190">
        <v>4</v>
      </c>
    </row>
    <row r="191" spans="1:44" x14ac:dyDescent="0.25">
      <c r="A191">
        <v>34189</v>
      </c>
      <c r="B191" t="s">
        <v>745</v>
      </c>
      <c r="E191" t="s">
        <v>114</v>
      </c>
      <c r="G191">
        <v>0</v>
      </c>
      <c r="H191" t="s">
        <v>115</v>
      </c>
      <c r="I191" t="s">
        <v>115</v>
      </c>
      <c r="J191" t="s">
        <v>115</v>
      </c>
      <c r="K191" t="s">
        <v>115</v>
      </c>
      <c r="L191">
        <v>0</v>
      </c>
      <c r="M191">
        <v>1</v>
      </c>
      <c r="N191">
        <v>1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 s="1">
        <v>0</v>
      </c>
      <c r="X191">
        <v>4</v>
      </c>
      <c r="Y191">
        <v>0</v>
      </c>
      <c r="Z191">
        <v>2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3</v>
      </c>
      <c r="AP191" t="s">
        <v>146</v>
      </c>
      <c r="AQ191" t="s">
        <v>146</v>
      </c>
      <c r="AR191">
        <v>3</v>
      </c>
    </row>
    <row r="192" spans="1:44" x14ac:dyDescent="0.25">
      <c r="A192">
        <v>34190</v>
      </c>
      <c r="B192" t="s">
        <v>747</v>
      </c>
      <c r="E192" t="s">
        <v>114</v>
      </c>
      <c r="G192">
        <v>7</v>
      </c>
      <c r="H192" t="s">
        <v>115</v>
      </c>
      <c r="I192" t="s">
        <v>115</v>
      </c>
      <c r="J192">
        <v>0.66666666699999999</v>
      </c>
      <c r="K192" t="s">
        <v>115</v>
      </c>
      <c r="L192">
        <v>0</v>
      </c>
      <c r="M192">
        <v>1</v>
      </c>
      <c r="N192">
        <v>2</v>
      </c>
      <c r="O192">
        <v>0</v>
      </c>
      <c r="P192">
        <v>0</v>
      </c>
      <c r="Q192">
        <v>2</v>
      </c>
      <c r="R192">
        <v>5</v>
      </c>
      <c r="S192">
        <v>0</v>
      </c>
      <c r="T192">
        <v>0</v>
      </c>
      <c r="U192">
        <v>14.2857</v>
      </c>
      <c r="V192">
        <v>28.571400000000001</v>
      </c>
      <c r="W192" s="1">
        <v>0.06</v>
      </c>
      <c r="X192">
        <v>1</v>
      </c>
      <c r="Y192">
        <v>2</v>
      </c>
      <c r="Z192">
        <v>3</v>
      </c>
      <c r="AA192">
        <v>3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3</v>
      </c>
      <c r="AP192" t="s">
        <v>340</v>
      </c>
      <c r="AQ192" t="s">
        <v>301</v>
      </c>
      <c r="AR192">
        <v>3</v>
      </c>
    </row>
    <row r="193" spans="1:44" x14ac:dyDescent="0.25">
      <c r="A193">
        <v>34191</v>
      </c>
      <c r="B193" t="s">
        <v>749</v>
      </c>
      <c r="E193" t="s">
        <v>114</v>
      </c>
      <c r="G193">
        <v>0</v>
      </c>
      <c r="H193" t="s">
        <v>115</v>
      </c>
      <c r="I193" t="s">
        <v>115</v>
      </c>
      <c r="J193" t="s">
        <v>115</v>
      </c>
      <c r="K193" t="s">
        <v>115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 s="1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3</v>
      </c>
      <c r="AP193" t="s">
        <v>146</v>
      </c>
      <c r="AQ193" t="s">
        <v>146</v>
      </c>
      <c r="AR193">
        <v>3</v>
      </c>
    </row>
    <row r="194" spans="1:44" x14ac:dyDescent="0.25">
      <c r="A194">
        <v>34192</v>
      </c>
      <c r="B194" t="s">
        <v>751</v>
      </c>
      <c r="E194" t="s">
        <v>114</v>
      </c>
      <c r="G194">
        <v>331</v>
      </c>
      <c r="H194">
        <v>27</v>
      </c>
      <c r="I194">
        <v>28</v>
      </c>
      <c r="J194">
        <v>47.5</v>
      </c>
      <c r="K194">
        <v>12</v>
      </c>
      <c r="L194">
        <v>27</v>
      </c>
      <c r="M194">
        <v>112</v>
      </c>
      <c r="N194">
        <v>95</v>
      </c>
      <c r="O194">
        <v>36</v>
      </c>
      <c r="P194">
        <v>15</v>
      </c>
      <c r="Q194">
        <v>86</v>
      </c>
      <c r="R194">
        <v>157</v>
      </c>
      <c r="S194">
        <v>65</v>
      </c>
      <c r="T194">
        <v>8</v>
      </c>
      <c r="U194">
        <v>0</v>
      </c>
      <c r="V194">
        <v>4.2683</v>
      </c>
      <c r="W194" s="1">
        <v>0.1</v>
      </c>
      <c r="X194">
        <v>338</v>
      </c>
      <c r="Y194">
        <v>11</v>
      </c>
      <c r="Z194">
        <v>298</v>
      </c>
      <c r="AA194">
        <v>10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3</v>
      </c>
      <c r="AP194" t="s">
        <v>753</v>
      </c>
      <c r="AQ194" t="s">
        <v>754</v>
      </c>
      <c r="AR194">
        <v>1</v>
      </c>
    </row>
    <row r="195" spans="1:44" x14ac:dyDescent="0.25">
      <c r="A195">
        <v>34193</v>
      </c>
      <c r="B195" t="s">
        <v>755</v>
      </c>
      <c r="E195" t="s">
        <v>114</v>
      </c>
      <c r="G195">
        <v>0</v>
      </c>
      <c r="H195" t="s">
        <v>115</v>
      </c>
      <c r="I195" t="s">
        <v>115</v>
      </c>
      <c r="J195" t="s">
        <v>115</v>
      </c>
      <c r="K195" t="s">
        <v>115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1">
        <v>0</v>
      </c>
      <c r="X195">
        <v>1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</v>
      </c>
      <c r="AP195" t="s">
        <v>146</v>
      </c>
      <c r="AQ195" t="s">
        <v>146</v>
      </c>
      <c r="AR195">
        <v>4</v>
      </c>
    </row>
    <row r="196" spans="1:44" x14ac:dyDescent="0.25">
      <c r="A196">
        <v>34194</v>
      </c>
      <c r="B196" t="s">
        <v>757</v>
      </c>
      <c r="E196" t="s">
        <v>114</v>
      </c>
      <c r="G196">
        <v>113</v>
      </c>
      <c r="H196" t="s">
        <v>115</v>
      </c>
      <c r="I196">
        <v>16</v>
      </c>
      <c r="J196">
        <v>13</v>
      </c>
      <c r="K196">
        <v>3.5</v>
      </c>
      <c r="L196">
        <v>3</v>
      </c>
      <c r="M196">
        <v>16</v>
      </c>
      <c r="N196">
        <v>26</v>
      </c>
      <c r="O196">
        <v>14</v>
      </c>
      <c r="P196">
        <v>0</v>
      </c>
      <c r="Q196">
        <v>8</v>
      </c>
      <c r="R196">
        <v>25</v>
      </c>
      <c r="S196">
        <v>56</v>
      </c>
      <c r="T196">
        <v>24</v>
      </c>
      <c r="U196">
        <v>3.7736000000000001</v>
      </c>
      <c r="V196">
        <v>5.6604000000000001</v>
      </c>
      <c r="W196" s="1">
        <v>7.0000000000000007E-2</v>
      </c>
      <c r="X196">
        <v>48</v>
      </c>
      <c r="Y196">
        <v>6</v>
      </c>
      <c r="Z196">
        <v>61</v>
      </c>
      <c r="AA196">
        <v>7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3</v>
      </c>
      <c r="AP196" t="s">
        <v>407</v>
      </c>
      <c r="AQ196" t="s">
        <v>436</v>
      </c>
      <c r="AR196">
        <v>2</v>
      </c>
    </row>
    <row r="197" spans="1:44" x14ac:dyDescent="0.25">
      <c r="A197">
        <v>34195</v>
      </c>
      <c r="B197" t="s">
        <v>759</v>
      </c>
      <c r="E197" t="s">
        <v>114</v>
      </c>
      <c r="G197">
        <v>0</v>
      </c>
      <c r="H197" t="s">
        <v>115</v>
      </c>
      <c r="I197" t="s">
        <v>115</v>
      </c>
      <c r="J197" t="s">
        <v>115</v>
      </c>
      <c r="K197" t="s">
        <v>115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 s="1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3</v>
      </c>
      <c r="AP197" t="s">
        <v>146</v>
      </c>
      <c r="AQ197" t="s">
        <v>146</v>
      </c>
      <c r="AR197">
        <v>4</v>
      </c>
    </row>
    <row r="198" spans="1:44" x14ac:dyDescent="0.25">
      <c r="A198">
        <v>34196</v>
      </c>
      <c r="B198" t="s">
        <v>761</v>
      </c>
      <c r="E198" t="s">
        <v>114</v>
      </c>
      <c r="G198">
        <v>0</v>
      </c>
      <c r="H198" t="s">
        <v>115</v>
      </c>
      <c r="I198" t="s">
        <v>115</v>
      </c>
      <c r="J198" t="s">
        <v>115</v>
      </c>
      <c r="K198" t="s">
        <v>115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1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3</v>
      </c>
      <c r="AP198" t="s">
        <v>146</v>
      </c>
      <c r="AQ198" t="s">
        <v>146</v>
      </c>
      <c r="AR198">
        <v>4</v>
      </c>
    </row>
    <row r="199" spans="1:44" x14ac:dyDescent="0.25">
      <c r="A199">
        <v>34197</v>
      </c>
      <c r="B199" t="s">
        <v>763</v>
      </c>
      <c r="E199" t="s">
        <v>114</v>
      </c>
      <c r="G199">
        <v>12</v>
      </c>
      <c r="H199" t="s">
        <v>115</v>
      </c>
      <c r="I199" t="s">
        <v>115</v>
      </c>
      <c r="J199">
        <v>1.5</v>
      </c>
      <c r="K199">
        <v>3</v>
      </c>
      <c r="L199">
        <v>1</v>
      </c>
      <c r="M199">
        <v>1</v>
      </c>
      <c r="N199">
        <v>6</v>
      </c>
      <c r="O199">
        <v>3</v>
      </c>
      <c r="P199">
        <v>0</v>
      </c>
      <c r="Q199">
        <v>0</v>
      </c>
      <c r="R199">
        <v>5</v>
      </c>
      <c r="S199">
        <v>6</v>
      </c>
      <c r="T199">
        <v>1</v>
      </c>
      <c r="U199">
        <v>0</v>
      </c>
      <c r="V199">
        <v>25</v>
      </c>
      <c r="W199" s="1">
        <v>0.03</v>
      </c>
      <c r="X199">
        <v>14</v>
      </c>
      <c r="Y199">
        <v>2</v>
      </c>
      <c r="Z199">
        <v>12</v>
      </c>
      <c r="AA199">
        <v>5</v>
      </c>
      <c r="AB199">
        <v>0</v>
      </c>
      <c r="AC199">
        <v>2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3</v>
      </c>
      <c r="AN199">
        <v>0</v>
      </c>
      <c r="AO199">
        <v>3</v>
      </c>
      <c r="AP199" t="s">
        <v>556</v>
      </c>
      <c r="AQ199" t="s">
        <v>765</v>
      </c>
      <c r="AR199">
        <v>3</v>
      </c>
    </row>
    <row r="200" spans="1:44" x14ac:dyDescent="0.25">
      <c r="A200">
        <v>34198</v>
      </c>
      <c r="B200" t="s">
        <v>766</v>
      </c>
      <c r="C200">
        <v>622</v>
      </c>
      <c r="D200">
        <v>517</v>
      </c>
      <c r="E200" t="s">
        <v>233</v>
      </c>
      <c r="F200" t="s">
        <v>768</v>
      </c>
      <c r="G200">
        <v>170</v>
      </c>
      <c r="H200" t="s">
        <v>115</v>
      </c>
      <c r="I200">
        <v>121</v>
      </c>
      <c r="J200">
        <v>43</v>
      </c>
      <c r="K200">
        <v>59</v>
      </c>
      <c r="L200">
        <v>27</v>
      </c>
      <c r="M200">
        <v>121</v>
      </c>
      <c r="N200">
        <v>86</v>
      </c>
      <c r="O200">
        <v>59</v>
      </c>
      <c r="P200">
        <v>0</v>
      </c>
      <c r="Q200">
        <v>61</v>
      </c>
      <c r="R200">
        <v>65</v>
      </c>
      <c r="S200">
        <v>29</v>
      </c>
      <c r="T200">
        <v>15</v>
      </c>
      <c r="U200">
        <v>0</v>
      </c>
      <c r="V200">
        <v>2.3529</v>
      </c>
      <c r="W200" s="1">
        <v>0.04</v>
      </c>
      <c r="X200">
        <v>347</v>
      </c>
      <c r="Y200">
        <v>94</v>
      </c>
      <c r="Z200">
        <v>335</v>
      </c>
      <c r="AA200">
        <v>4</v>
      </c>
      <c r="AB200">
        <v>0</v>
      </c>
      <c r="AC200">
        <v>27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17</v>
      </c>
      <c r="AL200">
        <v>0</v>
      </c>
      <c r="AM200">
        <v>50</v>
      </c>
      <c r="AN200">
        <v>0</v>
      </c>
      <c r="AO200">
        <v>3</v>
      </c>
      <c r="AP200" t="s">
        <v>769</v>
      </c>
      <c r="AQ200" t="s">
        <v>770</v>
      </c>
      <c r="AR200">
        <v>1</v>
      </c>
    </row>
    <row r="201" spans="1:44" x14ac:dyDescent="0.25">
      <c r="A201">
        <v>34199</v>
      </c>
      <c r="B201" t="s">
        <v>204</v>
      </c>
      <c r="C201">
        <v>850</v>
      </c>
      <c r="D201">
        <v>167</v>
      </c>
      <c r="E201" t="s">
        <v>233</v>
      </c>
      <c r="F201" t="s">
        <v>772</v>
      </c>
      <c r="G201">
        <v>624</v>
      </c>
      <c r="H201" t="s">
        <v>115</v>
      </c>
      <c r="I201">
        <v>14.71428571</v>
      </c>
      <c r="J201">
        <v>4.6666666670000003</v>
      </c>
      <c r="K201">
        <v>4.2142857139999998</v>
      </c>
      <c r="L201">
        <v>22</v>
      </c>
      <c r="M201">
        <v>103</v>
      </c>
      <c r="N201">
        <v>70</v>
      </c>
      <c r="O201">
        <v>59</v>
      </c>
      <c r="P201">
        <v>19</v>
      </c>
      <c r="Q201">
        <v>116</v>
      </c>
      <c r="R201">
        <v>221</v>
      </c>
      <c r="S201">
        <v>206</v>
      </c>
      <c r="T201">
        <v>62</v>
      </c>
      <c r="U201">
        <v>0.16309999999999999</v>
      </c>
      <c r="V201">
        <v>6.5252999999999997</v>
      </c>
      <c r="W201" s="1">
        <v>0.15</v>
      </c>
      <c r="X201">
        <v>298</v>
      </c>
      <c r="Y201">
        <v>58</v>
      </c>
      <c r="Z201">
        <v>280</v>
      </c>
      <c r="AA201">
        <v>36</v>
      </c>
      <c r="AB201">
        <v>0</v>
      </c>
      <c r="AC201">
        <v>31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109</v>
      </c>
      <c r="AL201">
        <v>70</v>
      </c>
      <c r="AM201">
        <v>65</v>
      </c>
      <c r="AN201">
        <v>13</v>
      </c>
      <c r="AO201">
        <v>3</v>
      </c>
      <c r="AP201" t="s">
        <v>773</v>
      </c>
      <c r="AQ201" t="s">
        <v>774</v>
      </c>
      <c r="AR201">
        <v>1</v>
      </c>
    </row>
    <row r="202" spans="1:44" x14ac:dyDescent="0.25">
      <c r="A202">
        <v>34200</v>
      </c>
      <c r="B202" t="s">
        <v>775</v>
      </c>
      <c r="E202" t="s">
        <v>114</v>
      </c>
      <c r="G202">
        <v>0</v>
      </c>
      <c r="H202" t="s">
        <v>115</v>
      </c>
      <c r="I202" t="s">
        <v>115</v>
      </c>
      <c r="J202" t="s">
        <v>115</v>
      </c>
      <c r="K202" t="s">
        <v>115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 s="1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3</v>
      </c>
      <c r="AP202" t="s">
        <v>146</v>
      </c>
      <c r="AQ202" t="s">
        <v>146</v>
      </c>
      <c r="AR202">
        <v>4</v>
      </c>
    </row>
    <row r="203" spans="1:44" x14ac:dyDescent="0.25">
      <c r="A203">
        <v>34201</v>
      </c>
      <c r="B203" t="s">
        <v>777</v>
      </c>
      <c r="E203" t="s">
        <v>114</v>
      </c>
      <c r="G203">
        <v>0</v>
      </c>
      <c r="H203" t="s">
        <v>115</v>
      </c>
      <c r="I203" t="s">
        <v>115</v>
      </c>
      <c r="J203" t="s">
        <v>115</v>
      </c>
      <c r="K203" t="s">
        <v>115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 s="1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3</v>
      </c>
      <c r="AP203" t="s">
        <v>146</v>
      </c>
      <c r="AQ203" t="s">
        <v>146</v>
      </c>
      <c r="AR203">
        <v>4</v>
      </c>
    </row>
    <row r="204" spans="1:44" x14ac:dyDescent="0.25">
      <c r="A204">
        <v>34202</v>
      </c>
      <c r="B204" t="s">
        <v>779</v>
      </c>
      <c r="C204">
        <v>499</v>
      </c>
      <c r="D204">
        <v>354</v>
      </c>
      <c r="E204" t="s">
        <v>233</v>
      </c>
      <c r="F204" t="s">
        <v>781</v>
      </c>
      <c r="G204">
        <v>452</v>
      </c>
      <c r="H204" t="s">
        <v>115</v>
      </c>
      <c r="I204">
        <v>17.714285709999999</v>
      </c>
      <c r="J204">
        <v>8.923076923</v>
      </c>
      <c r="K204">
        <v>22</v>
      </c>
      <c r="L204">
        <v>15</v>
      </c>
      <c r="M204">
        <v>124</v>
      </c>
      <c r="N204">
        <v>116</v>
      </c>
      <c r="O204">
        <v>88</v>
      </c>
      <c r="P204">
        <v>0</v>
      </c>
      <c r="Q204">
        <v>105</v>
      </c>
      <c r="R204">
        <v>195</v>
      </c>
      <c r="S204">
        <v>117</v>
      </c>
      <c r="T204">
        <v>35</v>
      </c>
      <c r="U204">
        <v>0.44350000000000001</v>
      </c>
      <c r="V204">
        <v>4.8780000000000001</v>
      </c>
      <c r="W204" s="1">
        <v>0.16</v>
      </c>
      <c r="X204">
        <v>307</v>
      </c>
      <c r="Y204">
        <v>18</v>
      </c>
      <c r="Z204">
        <v>370</v>
      </c>
      <c r="AA204">
        <v>24</v>
      </c>
      <c r="AB204">
        <v>0</v>
      </c>
      <c r="AC204">
        <v>4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10</v>
      </c>
      <c r="AL204">
        <v>0</v>
      </c>
      <c r="AM204">
        <v>7</v>
      </c>
      <c r="AN204">
        <v>0</v>
      </c>
      <c r="AO204">
        <v>3</v>
      </c>
      <c r="AP204" t="s">
        <v>782</v>
      </c>
      <c r="AQ204" t="s">
        <v>236</v>
      </c>
      <c r="AR204">
        <v>1</v>
      </c>
    </row>
    <row r="205" spans="1:44" x14ac:dyDescent="0.25">
      <c r="A205">
        <v>34203</v>
      </c>
      <c r="B205" t="s">
        <v>783</v>
      </c>
      <c r="E205" t="s">
        <v>114</v>
      </c>
      <c r="G205">
        <v>48</v>
      </c>
      <c r="H205" t="s">
        <v>115</v>
      </c>
      <c r="I205">
        <v>1.5</v>
      </c>
      <c r="J205">
        <v>1.4</v>
      </c>
      <c r="K205" t="s">
        <v>115</v>
      </c>
      <c r="L205">
        <v>3</v>
      </c>
      <c r="M205">
        <v>6</v>
      </c>
      <c r="N205">
        <v>7</v>
      </c>
      <c r="O205">
        <v>6</v>
      </c>
      <c r="P205">
        <v>0</v>
      </c>
      <c r="Q205">
        <v>7</v>
      </c>
      <c r="R205">
        <v>28</v>
      </c>
      <c r="S205">
        <v>12</v>
      </c>
      <c r="T205">
        <v>1</v>
      </c>
      <c r="U205">
        <v>0</v>
      </c>
      <c r="V205">
        <v>4.8780000000000001</v>
      </c>
      <c r="W205" s="1">
        <v>0.06</v>
      </c>
      <c r="X205">
        <v>32</v>
      </c>
      <c r="Y205">
        <v>6</v>
      </c>
      <c r="Z205">
        <v>26</v>
      </c>
      <c r="AA205">
        <v>9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3</v>
      </c>
      <c r="AP205" t="s">
        <v>785</v>
      </c>
      <c r="AQ205" t="s">
        <v>786</v>
      </c>
      <c r="AR205">
        <v>3</v>
      </c>
    </row>
    <row r="206" spans="1:44" x14ac:dyDescent="0.25">
      <c r="A206">
        <v>34204</v>
      </c>
      <c r="B206" t="s">
        <v>787</v>
      </c>
      <c r="E206" t="s">
        <v>114</v>
      </c>
      <c r="G206">
        <v>19</v>
      </c>
      <c r="H206" t="s">
        <v>115</v>
      </c>
      <c r="I206" t="s">
        <v>115</v>
      </c>
      <c r="J206">
        <v>9</v>
      </c>
      <c r="K206" t="s">
        <v>115</v>
      </c>
      <c r="L206">
        <v>0</v>
      </c>
      <c r="M206">
        <v>7</v>
      </c>
      <c r="N206">
        <v>9</v>
      </c>
      <c r="O206">
        <v>4</v>
      </c>
      <c r="P206">
        <v>0</v>
      </c>
      <c r="Q206">
        <v>2</v>
      </c>
      <c r="R206">
        <v>8</v>
      </c>
      <c r="S206">
        <v>7</v>
      </c>
      <c r="T206">
        <v>2</v>
      </c>
      <c r="U206">
        <v>0</v>
      </c>
      <c r="V206">
        <v>5.2632000000000003</v>
      </c>
      <c r="W206" s="1">
        <v>0.04</v>
      </c>
      <c r="X206">
        <v>18</v>
      </c>
      <c r="Y206">
        <v>5</v>
      </c>
      <c r="Z206">
        <v>22</v>
      </c>
      <c r="AA206">
        <v>1</v>
      </c>
      <c r="AB206">
        <v>0</v>
      </c>
      <c r="AC206">
        <v>4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7</v>
      </c>
      <c r="AN206">
        <v>0</v>
      </c>
      <c r="AO206">
        <v>3</v>
      </c>
      <c r="AP206" t="s">
        <v>789</v>
      </c>
      <c r="AQ206" t="s">
        <v>552</v>
      </c>
      <c r="AR206">
        <v>3</v>
      </c>
    </row>
    <row r="207" spans="1:44" x14ac:dyDescent="0.25">
      <c r="A207">
        <v>34205</v>
      </c>
      <c r="B207" t="s">
        <v>790</v>
      </c>
      <c r="E207" t="s">
        <v>114</v>
      </c>
      <c r="G207">
        <v>0</v>
      </c>
      <c r="H207" t="s">
        <v>115</v>
      </c>
      <c r="I207" t="s">
        <v>115</v>
      </c>
      <c r="J207" t="s">
        <v>115</v>
      </c>
      <c r="K207" t="s">
        <v>115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 s="1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3</v>
      </c>
      <c r="AP207" t="s">
        <v>146</v>
      </c>
      <c r="AQ207" t="s">
        <v>146</v>
      </c>
      <c r="AR207">
        <v>3</v>
      </c>
    </row>
    <row r="208" spans="1:44" x14ac:dyDescent="0.25">
      <c r="A208">
        <v>34206</v>
      </c>
      <c r="B208" t="s">
        <v>792</v>
      </c>
      <c r="E208" t="s">
        <v>114</v>
      </c>
      <c r="G208">
        <v>7</v>
      </c>
      <c r="H208" t="s">
        <v>115</v>
      </c>
      <c r="I208" t="s">
        <v>115</v>
      </c>
      <c r="J208" t="s">
        <v>115</v>
      </c>
      <c r="K208" t="s">
        <v>115</v>
      </c>
      <c r="L208">
        <v>0</v>
      </c>
      <c r="M208">
        <v>0</v>
      </c>
      <c r="N208">
        <v>2</v>
      </c>
      <c r="O208">
        <v>0</v>
      </c>
      <c r="P208">
        <v>1</v>
      </c>
      <c r="Q208">
        <v>1</v>
      </c>
      <c r="R208">
        <v>4</v>
      </c>
      <c r="S208">
        <v>1</v>
      </c>
      <c r="T208">
        <v>0</v>
      </c>
      <c r="U208">
        <v>28.571400000000001</v>
      </c>
      <c r="V208">
        <v>0</v>
      </c>
      <c r="W208" s="1">
        <v>0.03</v>
      </c>
      <c r="X208">
        <v>4</v>
      </c>
      <c r="Y208">
        <v>0</v>
      </c>
      <c r="Z208">
        <v>2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3</v>
      </c>
      <c r="AP208" t="s">
        <v>146</v>
      </c>
      <c r="AQ208" t="s">
        <v>146</v>
      </c>
      <c r="AR208">
        <v>3</v>
      </c>
    </row>
    <row r="209" spans="1:44" x14ac:dyDescent="0.25">
      <c r="A209">
        <v>34207</v>
      </c>
      <c r="B209" t="s">
        <v>794</v>
      </c>
      <c r="E209" t="s">
        <v>114</v>
      </c>
      <c r="G209">
        <v>7</v>
      </c>
      <c r="H209" t="s">
        <v>115</v>
      </c>
      <c r="I209" t="s">
        <v>115</v>
      </c>
      <c r="J209" t="s">
        <v>115</v>
      </c>
      <c r="K209" t="s">
        <v>115</v>
      </c>
      <c r="L209">
        <v>0</v>
      </c>
      <c r="M209">
        <v>0</v>
      </c>
      <c r="N209">
        <v>8</v>
      </c>
      <c r="O209">
        <v>2</v>
      </c>
      <c r="P209">
        <v>0</v>
      </c>
      <c r="Q209">
        <v>2</v>
      </c>
      <c r="R209">
        <v>5</v>
      </c>
      <c r="S209">
        <v>0</v>
      </c>
      <c r="T209">
        <v>0</v>
      </c>
      <c r="U209">
        <v>0</v>
      </c>
      <c r="V209">
        <v>0</v>
      </c>
      <c r="W209" s="1">
        <v>0.01</v>
      </c>
      <c r="X209">
        <v>12</v>
      </c>
      <c r="Y209">
        <v>1</v>
      </c>
      <c r="Z209">
        <v>12</v>
      </c>
      <c r="AA209">
        <v>0</v>
      </c>
      <c r="AB209">
        <v>0</v>
      </c>
      <c r="AC209">
        <v>12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46</v>
      </c>
      <c r="AL209">
        <v>0</v>
      </c>
      <c r="AM209">
        <v>24</v>
      </c>
      <c r="AN209">
        <v>0</v>
      </c>
      <c r="AO209">
        <v>3</v>
      </c>
      <c r="AP209" t="s">
        <v>128</v>
      </c>
      <c r="AQ209" t="s">
        <v>146</v>
      </c>
      <c r="AR209">
        <v>2</v>
      </c>
    </row>
    <row r="210" spans="1:44" x14ac:dyDescent="0.25">
      <c r="A210">
        <v>34208</v>
      </c>
      <c r="B210" t="s">
        <v>796</v>
      </c>
      <c r="E210" t="s">
        <v>114</v>
      </c>
      <c r="G210">
        <v>0</v>
      </c>
      <c r="H210" t="s">
        <v>115</v>
      </c>
      <c r="I210" t="s">
        <v>115</v>
      </c>
      <c r="J210" t="s">
        <v>115</v>
      </c>
      <c r="K210" t="s">
        <v>115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 s="1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3</v>
      </c>
      <c r="AP210" t="s">
        <v>146</v>
      </c>
      <c r="AQ210" t="s">
        <v>146</v>
      </c>
      <c r="AR210">
        <v>3</v>
      </c>
    </row>
    <row r="211" spans="1:44" x14ac:dyDescent="0.25">
      <c r="A211">
        <v>34209</v>
      </c>
      <c r="B211" t="s">
        <v>798</v>
      </c>
      <c r="E211" t="s">
        <v>114</v>
      </c>
      <c r="G211">
        <v>106</v>
      </c>
      <c r="H211" t="s">
        <v>115</v>
      </c>
      <c r="I211" t="s">
        <v>115</v>
      </c>
      <c r="J211">
        <v>3.8</v>
      </c>
      <c r="K211">
        <v>1.75</v>
      </c>
      <c r="L211">
        <v>5</v>
      </c>
      <c r="M211">
        <v>17</v>
      </c>
      <c r="N211">
        <v>19</v>
      </c>
      <c r="O211">
        <v>7</v>
      </c>
      <c r="P211">
        <v>0</v>
      </c>
      <c r="Q211">
        <v>3</v>
      </c>
      <c r="R211">
        <v>60</v>
      </c>
      <c r="S211">
        <v>39</v>
      </c>
      <c r="T211">
        <v>4</v>
      </c>
      <c r="U211">
        <v>0</v>
      </c>
      <c r="V211">
        <v>4.9504999999999999</v>
      </c>
      <c r="W211" s="1">
        <v>7.0000000000000007E-2</v>
      </c>
      <c r="X211">
        <v>60</v>
      </c>
      <c r="Y211">
        <v>7</v>
      </c>
      <c r="Z211">
        <v>54</v>
      </c>
      <c r="AA211">
        <v>9</v>
      </c>
      <c r="AB211">
        <v>0</v>
      </c>
      <c r="AC211">
        <v>2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3</v>
      </c>
      <c r="AN211">
        <v>0</v>
      </c>
      <c r="AO211">
        <v>3</v>
      </c>
      <c r="AP211" t="s">
        <v>628</v>
      </c>
      <c r="AQ211" t="s">
        <v>581</v>
      </c>
      <c r="AR211">
        <v>1</v>
      </c>
    </row>
    <row r="212" spans="1:44" x14ac:dyDescent="0.25">
      <c r="A212">
        <v>34210</v>
      </c>
      <c r="B212" t="s">
        <v>800</v>
      </c>
      <c r="E212" t="s">
        <v>114</v>
      </c>
      <c r="G212">
        <v>26</v>
      </c>
      <c r="H212" t="s">
        <v>115</v>
      </c>
      <c r="I212" t="s">
        <v>115</v>
      </c>
      <c r="J212" t="s">
        <v>115</v>
      </c>
      <c r="K212">
        <v>2</v>
      </c>
      <c r="L212">
        <v>2</v>
      </c>
      <c r="M212">
        <v>4</v>
      </c>
      <c r="N212">
        <v>2</v>
      </c>
      <c r="O212">
        <v>2</v>
      </c>
      <c r="P212">
        <v>0</v>
      </c>
      <c r="Q212">
        <v>5</v>
      </c>
      <c r="R212">
        <v>8</v>
      </c>
      <c r="S212">
        <v>13</v>
      </c>
      <c r="T212">
        <v>0</v>
      </c>
      <c r="U212">
        <v>0</v>
      </c>
      <c r="V212">
        <v>3.8462000000000001</v>
      </c>
      <c r="W212" s="1">
        <v>0.03</v>
      </c>
      <c r="X212">
        <v>17</v>
      </c>
      <c r="Y212">
        <v>1</v>
      </c>
      <c r="Z212">
        <v>11</v>
      </c>
      <c r="AA212">
        <v>1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3</v>
      </c>
      <c r="AP212" t="s">
        <v>247</v>
      </c>
      <c r="AQ212" t="s">
        <v>802</v>
      </c>
      <c r="AR212">
        <v>3</v>
      </c>
    </row>
    <row r="213" spans="1:44" x14ac:dyDescent="0.25">
      <c r="A213">
        <v>34211</v>
      </c>
      <c r="B213" t="s">
        <v>803</v>
      </c>
      <c r="E213" t="s">
        <v>114</v>
      </c>
      <c r="G213">
        <v>16</v>
      </c>
      <c r="H213" t="s">
        <v>115</v>
      </c>
      <c r="I213" t="s">
        <v>115</v>
      </c>
      <c r="J213">
        <v>1</v>
      </c>
      <c r="K213" t="s">
        <v>115</v>
      </c>
      <c r="L213">
        <v>2</v>
      </c>
      <c r="M213">
        <v>3</v>
      </c>
      <c r="N213">
        <v>2</v>
      </c>
      <c r="O213">
        <v>0</v>
      </c>
      <c r="P213">
        <v>0</v>
      </c>
      <c r="Q213">
        <v>1</v>
      </c>
      <c r="R213">
        <v>7</v>
      </c>
      <c r="S213">
        <v>8</v>
      </c>
      <c r="T213">
        <v>0</v>
      </c>
      <c r="U213">
        <v>0</v>
      </c>
      <c r="V213">
        <v>13.333299999999999</v>
      </c>
      <c r="W213" s="1">
        <v>0.03</v>
      </c>
      <c r="X213">
        <v>11</v>
      </c>
      <c r="Y213">
        <v>2</v>
      </c>
      <c r="Z213">
        <v>7</v>
      </c>
      <c r="AA213">
        <v>2</v>
      </c>
      <c r="AB213">
        <v>0</v>
      </c>
      <c r="AC213">
        <v>4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8</v>
      </c>
      <c r="AN213">
        <v>0</v>
      </c>
      <c r="AO213">
        <v>3</v>
      </c>
      <c r="AP213" t="s">
        <v>725</v>
      </c>
      <c r="AQ213" t="s">
        <v>497</v>
      </c>
      <c r="AR213">
        <v>3</v>
      </c>
    </row>
    <row r="214" spans="1:44" x14ac:dyDescent="0.25">
      <c r="A214">
        <v>34212</v>
      </c>
      <c r="B214" t="s">
        <v>805</v>
      </c>
      <c r="E214" t="s">
        <v>114</v>
      </c>
      <c r="G214">
        <v>0</v>
      </c>
      <c r="H214" t="s">
        <v>115</v>
      </c>
      <c r="I214" t="s">
        <v>115</v>
      </c>
      <c r="J214" t="s">
        <v>115</v>
      </c>
      <c r="K214" t="s">
        <v>115</v>
      </c>
      <c r="L214">
        <v>0</v>
      </c>
      <c r="M214">
        <v>1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1">
        <v>0</v>
      </c>
      <c r="X214">
        <v>1</v>
      </c>
      <c r="Y214">
        <v>0</v>
      </c>
      <c r="Z214">
        <v>1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3</v>
      </c>
      <c r="AP214" t="s">
        <v>146</v>
      </c>
      <c r="AQ214" t="s">
        <v>146</v>
      </c>
      <c r="AR214">
        <v>3</v>
      </c>
    </row>
    <row r="215" spans="1:44" x14ac:dyDescent="0.25">
      <c r="A215">
        <v>34213</v>
      </c>
      <c r="B215" t="s">
        <v>807</v>
      </c>
      <c r="C215">
        <v>86</v>
      </c>
      <c r="D215">
        <v>575</v>
      </c>
      <c r="E215" t="s">
        <v>134</v>
      </c>
      <c r="F215" t="s">
        <v>809</v>
      </c>
      <c r="G215">
        <v>77</v>
      </c>
      <c r="H215" t="s">
        <v>115</v>
      </c>
      <c r="I215">
        <v>22</v>
      </c>
      <c r="J215">
        <v>2.307692308</v>
      </c>
      <c r="K215">
        <v>0.91304347799999996</v>
      </c>
      <c r="L215">
        <v>3</v>
      </c>
      <c r="M215">
        <v>22</v>
      </c>
      <c r="N215">
        <v>30</v>
      </c>
      <c r="O215">
        <v>21</v>
      </c>
      <c r="P215">
        <v>0</v>
      </c>
      <c r="Q215">
        <v>1</v>
      </c>
      <c r="R215">
        <v>36</v>
      </c>
      <c r="S215">
        <v>36</v>
      </c>
      <c r="T215">
        <v>4</v>
      </c>
      <c r="U215">
        <v>1.2987</v>
      </c>
      <c r="V215">
        <v>2.7027000000000001</v>
      </c>
      <c r="W215" s="1">
        <v>0.03</v>
      </c>
      <c r="X215">
        <v>89</v>
      </c>
      <c r="Y215">
        <v>2</v>
      </c>
      <c r="Z215">
        <v>85</v>
      </c>
      <c r="AA215">
        <v>37</v>
      </c>
      <c r="AB215">
        <v>0</v>
      </c>
      <c r="AC215">
        <v>9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14</v>
      </c>
      <c r="AN215">
        <v>0</v>
      </c>
      <c r="AO215">
        <v>3</v>
      </c>
      <c r="AP215" t="s">
        <v>810</v>
      </c>
      <c r="AQ215" t="s">
        <v>811</v>
      </c>
      <c r="AR215">
        <v>1</v>
      </c>
    </row>
    <row r="216" spans="1:44" x14ac:dyDescent="0.25">
      <c r="A216">
        <v>34214</v>
      </c>
      <c r="B216" t="s">
        <v>812</v>
      </c>
      <c r="E216" t="s">
        <v>114</v>
      </c>
      <c r="G216">
        <v>4</v>
      </c>
      <c r="H216" t="s">
        <v>115</v>
      </c>
      <c r="I216">
        <v>2</v>
      </c>
      <c r="J216">
        <v>2</v>
      </c>
      <c r="K216" t="s">
        <v>115</v>
      </c>
      <c r="L216">
        <v>0</v>
      </c>
      <c r="M216">
        <v>2</v>
      </c>
      <c r="N216">
        <v>2</v>
      </c>
      <c r="O216">
        <v>1</v>
      </c>
      <c r="P216">
        <v>0</v>
      </c>
      <c r="Q216">
        <v>2</v>
      </c>
      <c r="R216">
        <v>2</v>
      </c>
      <c r="S216">
        <v>0</v>
      </c>
      <c r="T216">
        <v>0</v>
      </c>
      <c r="U216">
        <v>0</v>
      </c>
      <c r="V216">
        <v>33.333300000000001</v>
      </c>
      <c r="W216" s="1">
        <v>0.01</v>
      </c>
      <c r="X216">
        <v>0</v>
      </c>
      <c r="Y216">
        <v>0</v>
      </c>
      <c r="Z216">
        <v>5</v>
      </c>
      <c r="AA216">
        <v>2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</v>
      </c>
      <c r="AN216">
        <v>0</v>
      </c>
      <c r="AO216">
        <v>3</v>
      </c>
      <c r="AP216" t="s">
        <v>146</v>
      </c>
      <c r="AQ216" t="s">
        <v>306</v>
      </c>
      <c r="AR216">
        <v>3</v>
      </c>
    </row>
    <row r="217" spans="1:44" x14ac:dyDescent="0.25">
      <c r="A217">
        <v>34215</v>
      </c>
      <c r="B217" t="s">
        <v>814</v>
      </c>
      <c r="E217" t="s">
        <v>114</v>
      </c>
      <c r="G217">
        <v>10</v>
      </c>
      <c r="H217" t="s">
        <v>115</v>
      </c>
      <c r="I217" t="s">
        <v>115</v>
      </c>
      <c r="J217" t="s">
        <v>115</v>
      </c>
      <c r="K217" t="s">
        <v>115</v>
      </c>
      <c r="L217">
        <v>0</v>
      </c>
      <c r="M217">
        <v>0</v>
      </c>
      <c r="N217">
        <v>0</v>
      </c>
      <c r="O217">
        <v>1</v>
      </c>
      <c r="P217">
        <v>0</v>
      </c>
      <c r="Q217">
        <v>0</v>
      </c>
      <c r="R217">
        <v>4</v>
      </c>
      <c r="S217">
        <v>6</v>
      </c>
      <c r="T217">
        <v>0</v>
      </c>
      <c r="U217">
        <v>0</v>
      </c>
      <c r="V217">
        <v>0</v>
      </c>
      <c r="W217" s="1">
        <v>0.03</v>
      </c>
      <c r="X217">
        <v>7</v>
      </c>
      <c r="Y217">
        <v>1</v>
      </c>
      <c r="Z217">
        <v>1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3</v>
      </c>
      <c r="AP217" t="s">
        <v>556</v>
      </c>
      <c r="AQ217" t="s">
        <v>146</v>
      </c>
      <c r="AR217">
        <v>2</v>
      </c>
    </row>
    <row r="218" spans="1:44" x14ac:dyDescent="0.25">
      <c r="A218">
        <v>34216</v>
      </c>
      <c r="B218" t="s">
        <v>816</v>
      </c>
      <c r="E218" t="s">
        <v>114</v>
      </c>
      <c r="G218">
        <v>0</v>
      </c>
      <c r="H218" t="s">
        <v>115</v>
      </c>
      <c r="I218" t="s">
        <v>115</v>
      </c>
      <c r="J218" t="s">
        <v>115</v>
      </c>
      <c r="K218" t="s">
        <v>115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1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3</v>
      </c>
      <c r="AP218" t="s">
        <v>146</v>
      </c>
      <c r="AQ218" t="s">
        <v>146</v>
      </c>
      <c r="AR218">
        <v>4</v>
      </c>
    </row>
    <row r="219" spans="1:44" x14ac:dyDescent="0.25">
      <c r="A219">
        <v>34217</v>
      </c>
      <c r="B219" t="s">
        <v>818</v>
      </c>
      <c r="C219">
        <v>294</v>
      </c>
      <c r="D219">
        <v>374</v>
      </c>
      <c r="E219" t="s">
        <v>233</v>
      </c>
      <c r="F219" t="s">
        <v>820</v>
      </c>
      <c r="G219">
        <v>239</v>
      </c>
      <c r="H219" t="s">
        <v>115</v>
      </c>
      <c r="I219">
        <v>13</v>
      </c>
      <c r="J219">
        <v>3.625</v>
      </c>
      <c r="K219">
        <v>4.6666666670000003</v>
      </c>
      <c r="L219">
        <v>14</v>
      </c>
      <c r="M219">
        <v>39</v>
      </c>
      <c r="N219">
        <v>29</v>
      </c>
      <c r="O219">
        <v>28</v>
      </c>
      <c r="P219">
        <v>1</v>
      </c>
      <c r="Q219">
        <v>51</v>
      </c>
      <c r="R219">
        <v>98</v>
      </c>
      <c r="S219">
        <v>75</v>
      </c>
      <c r="T219">
        <v>14</v>
      </c>
      <c r="U219">
        <v>0</v>
      </c>
      <c r="V219">
        <v>7.5629999999999997</v>
      </c>
      <c r="W219" s="1">
        <v>0.1</v>
      </c>
      <c r="X219">
        <v>143</v>
      </c>
      <c r="Y219">
        <v>75</v>
      </c>
      <c r="Z219">
        <v>136</v>
      </c>
      <c r="AA219">
        <v>17</v>
      </c>
      <c r="AB219">
        <v>0</v>
      </c>
      <c r="AC219">
        <v>15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8</v>
      </c>
      <c r="AL219">
        <v>0</v>
      </c>
      <c r="AM219">
        <v>30</v>
      </c>
      <c r="AN219">
        <v>0</v>
      </c>
      <c r="AO219">
        <v>3</v>
      </c>
      <c r="AP219" t="s">
        <v>821</v>
      </c>
      <c r="AQ219" t="s">
        <v>407</v>
      </c>
      <c r="AR219">
        <v>1</v>
      </c>
    </row>
    <row r="220" spans="1:44" x14ac:dyDescent="0.25">
      <c r="A220">
        <v>34218</v>
      </c>
      <c r="B220" t="s">
        <v>822</v>
      </c>
      <c r="E220" t="s">
        <v>114</v>
      </c>
      <c r="G220">
        <v>0</v>
      </c>
      <c r="H220" t="s">
        <v>115</v>
      </c>
      <c r="I220" t="s">
        <v>115</v>
      </c>
      <c r="J220" t="s">
        <v>115</v>
      </c>
      <c r="K220" t="s">
        <v>115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 s="1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3</v>
      </c>
      <c r="AP220" t="s">
        <v>146</v>
      </c>
      <c r="AQ220" t="s">
        <v>146</v>
      </c>
      <c r="AR220">
        <v>4</v>
      </c>
    </row>
    <row r="221" spans="1:44" x14ac:dyDescent="0.25">
      <c r="A221">
        <v>34219</v>
      </c>
      <c r="B221" t="s">
        <v>824</v>
      </c>
      <c r="E221" t="s">
        <v>114</v>
      </c>
      <c r="G221">
        <v>12</v>
      </c>
      <c r="H221" t="s">
        <v>115</v>
      </c>
      <c r="I221" t="s">
        <v>115</v>
      </c>
      <c r="J221" t="s">
        <v>115</v>
      </c>
      <c r="K221" t="s">
        <v>115</v>
      </c>
      <c r="L221">
        <v>0</v>
      </c>
      <c r="M221">
        <v>3</v>
      </c>
      <c r="N221">
        <v>0</v>
      </c>
      <c r="O221">
        <v>0</v>
      </c>
      <c r="P221">
        <v>0</v>
      </c>
      <c r="Q221">
        <v>0</v>
      </c>
      <c r="R221">
        <v>7</v>
      </c>
      <c r="S221">
        <v>5</v>
      </c>
      <c r="T221">
        <v>0</v>
      </c>
      <c r="U221">
        <v>18.181799999999999</v>
      </c>
      <c r="V221">
        <v>9.0908999999999995</v>
      </c>
      <c r="W221" s="1">
        <v>0.04</v>
      </c>
      <c r="X221">
        <v>2</v>
      </c>
      <c r="Y221">
        <v>2</v>
      </c>
      <c r="Z221">
        <v>3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3</v>
      </c>
      <c r="AP221" t="s">
        <v>301</v>
      </c>
      <c r="AQ221" t="s">
        <v>146</v>
      </c>
      <c r="AR221">
        <v>4</v>
      </c>
    </row>
    <row r="222" spans="1:44" x14ac:dyDescent="0.25">
      <c r="A222">
        <v>34220</v>
      </c>
      <c r="B222" t="s">
        <v>826</v>
      </c>
      <c r="E222" t="s">
        <v>114</v>
      </c>
      <c r="G222">
        <v>0</v>
      </c>
      <c r="H222" t="s">
        <v>115</v>
      </c>
      <c r="I222" t="s">
        <v>115</v>
      </c>
      <c r="J222" t="s">
        <v>115</v>
      </c>
      <c r="K222" t="s">
        <v>115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1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3</v>
      </c>
      <c r="AP222" t="s">
        <v>146</v>
      </c>
      <c r="AQ222" t="s">
        <v>146</v>
      </c>
      <c r="AR222">
        <v>4</v>
      </c>
    </row>
    <row r="223" spans="1:44" x14ac:dyDescent="0.25">
      <c r="A223">
        <v>34221</v>
      </c>
      <c r="B223" t="s">
        <v>828</v>
      </c>
      <c r="E223" t="s">
        <v>114</v>
      </c>
      <c r="G223">
        <v>0</v>
      </c>
      <c r="H223" t="s">
        <v>115</v>
      </c>
      <c r="I223" t="s">
        <v>115</v>
      </c>
      <c r="J223" t="s">
        <v>115</v>
      </c>
      <c r="K223" t="s">
        <v>115</v>
      </c>
      <c r="L223">
        <v>0</v>
      </c>
      <c r="M223">
        <v>1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 s="1">
        <v>0</v>
      </c>
      <c r="X223">
        <v>1</v>
      </c>
      <c r="Y223">
        <v>0</v>
      </c>
      <c r="Z223">
        <v>1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3</v>
      </c>
      <c r="AP223" t="s">
        <v>146</v>
      </c>
      <c r="AQ223" t="s">
        <v>146</v>
      </c>
      <c r="AR223">
        <v>4</v>
      </c>
    </row>
    <row r="224" spans="1:44" x14ac:dyDescent="0.25">
      <c r="A224">
        <v>34222</v>
      </c>
      <c r="B224" t="s">
        <v>830</v>
      </c>
      <c r="E224" t="s">
        <v>114</v>
      </c>
      <c r="G224">
        <v>0</v>
      </c>
      <c r="H224" t="s">
        <v>115</v>
      </c>
      <c r="I224" t="s">
        <v>115</v>
      </c>
      <c r="J224" t="s">
        <v>115</v>
      </c>
      <c r="K224" t="s">
        <v>115</v>
      </c>
      <c r="L224">
        <v>0</v>
      </c>
      <c r="M224">
        <v>1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 s="1">
        <v>0</v>
      </c>
      <c r="X224">
        <v>0</v>
      </c>
      <c r="Y224">
        <v>0</v>
      </c>
      <c r="Z224">
        <v>1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3</v>
      </c>
      <c r="AP224" t="s">
        <v>146</v>
      </c>
      <c r="AQ224" t="s">
        <v>146</v>
      </c>
      <c r="AR224">
        <v>3</v>
      </c>
    </row>
    <row r="225" spans="1:44" x14ac:dyDescent="0.25">
      <c r="A225">
        <v>34223</v>
      </c>
      <c r="B225" t="s">
        <v>832</v>
      </c>
      <c r="E225" t="s">
        <v>114</v>
      </c>
      <c r="G225">
        <v>0</v>
      </c>
      <c r="H225" t="s">
        <v>115</v>
      </c>
      <c r="I225" t="s">
        <v>115</v>
      </c>
      <c r="J225" t="s">
        <v>115</v>
      </c>
      <c r="K225" t="s">
        <v>115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 s="1">
        <v>0</v>
      </c>
      <c r="X225">
        <v>1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3</v>
      </c>
      <c r="AP225" t="s">
        <v>146</v>
      </c>
      <c r="AQ225" t="s">
        <v>146</v>
      </c>
      <c r="AR225">
        <v>3</v>
      </c>
    </row>
    <row r="226" spans="1:44" x14ac:dyDescent="0.25">
      <c r="A226">
        <v>34224</v>
      </c>
      <c r="B226" t="s">
        <v>834</v>
      </c>
      <c r="E226" t="s">
        <v>114</v>
      </c>
      <c r="G226">
        <v>0</v>
      </c>
      <c r="H226" t="s">
        <v>115</v>
      </c>
      <c r="I226" t="s">
        <v>115</v>
      </c>
      <c r="J226" t="s">
        <v>115</v>
      </c>
      <c r="K226" t="s">
        <v>115</v>
      </c>
      <c r="L226">
        <v>0</v>
      </c>
      <c r="M226">
        <v>1</v>
      </c>
      <c r="N226">
        <v>1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 s="1">
        <v>0</v>
      </c>
      <c r="X226">
        <v>2</v>
      </c>
      <c r="Y226">
        <v>0</v>
      </c>
      <c r="Z226">
        <v>2</v>
      </c>
      <c r="AA226">
        <v>0</v>
      </c>
      <c r="AB226">
        <v>0</v>
      </c>
      <c r="AC226">
        <v>3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7</v>
      </c>
      <c r="AN226">
        <v>0</v>
      </c>
      <c r="AO226">
        <v>3</v>
      </c>
      <c r="AP226" t="s">
        <v>146</v>
      </c>
      <c r="AQ226" t="s">
        <v>146</v>
      </c>
      <c r="AR226">
        <v>3</v>
      </c>
    </row>
    <row r="227" spans="1:44" x14ac:dyDescent="0.25">
      <c r="A227">
        <v>34225</v>
      </c>
      <c r="B227" t="s">
        <v>836</v>
      </c>
      <c r="E227" t="s">
        <v>114</v>
      </c>
      <c r="G227">
        <v>16</v>
      </c>
      <c r="H227" t="s">
        <v>115</v>
      </c>
      <c r="I227" t="s">
        <v>115</v>
      </c>
      <c r="J227" t="s">
        <v>115</v>
      </c>
      <c r="K227">
        <v>4</v>
      </c>
      <c r="L227">
        <v>1</v>
      </c>
      <c r="M227">
        <v>4</v>
      </c>
      <c r="N227">
        <v>7</v>
      </c>
      <c r="O227">
        <v>4</v>
      </c>
      <c r="P227">
        <v>0</v>
      </c>
      <c r="Q227">
        <v>2</v>
      </c>
      <c r="R227">
        <v>8</v>
      </c>
      <c r="S227">
        <v>6</v>
      </c>
      <c r="T227">
        <v>0</v>
      </c>
      <c r="U227">
        <v>0</v>
      </c>
      <c r="V227">
        <v>6.25</v>
      </c>
      <c r="W227" s="1">
        <v>0.01</v>
      </c>
      <c r="X227">
        <v>22</v>
      </c>
      <c r="Y227">
        <v>0</v>
      </c>
      <c r="Z227">
        <v>19</v>
      </c>
      <c r="AA227">
        <v>1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3</v>
      </c>
      <c r="AP227" t="s">
        <v>146</v>
      </c>
      <c r="AQ227" t="s">
        <v>681</v>
      </c>
      <c r="AR227">
        <v>3</v>
      </c>
    </row>
    <row r="228" spans="1:44" x14ac:dyDescent="0.25">
      <c r="A228">
        <v>34226</v>
      </c>
      <c r="B228" t="s">
        <v>838</v>
      </c>
      <c r="E228" t="s">
        <v>114</v>
      </c>
      <c r="G228">
        <v>10</v>
      </c>
      <c r="H228" t="s">
        <v>115</v>
      </c>
      <c r="I228" t="s">
        <v>115</v>
      </c>
      <c r="J228">
        <v>4</v>
      </c>
      <c r="K228">
        <v>0.5</v>
      </c>
      <c r="L228">
        <v>0</v>
      </c>
      <c r="M228">
        <v>2</v>
      </c>
      <c r="N228">
        <v>4</v>
      </c>
      <c r="O228">
        <v>1</v>
      </c>
      <c r="P228">
        <v>0</v>
      </c>
      <c r="Q228">
        <v>2</v>
      </c>
      <c r="R228">
        <v>6</v>
      </c>
      <c r="S228">
        <v>2</v>
      </c>
      <c r="T228">
        <v>0</v>
      </c>
      <c r="U228">
        <v>0</v>
      </c>
      <c r="V228">
        <v>30</v>
      </c>
      <c r="W228" s="1">
        <v>0.01</v>
      </c>
      <c r="X228">
        <v>4</v>
      </c>
      <c r="Y228">
        <v>1</v>
      </c>
      <c r="Z228">
        <v>7</v>
      </c>
      <c r="AA228">
        <v>3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3</v>
      </c>
      <c r="AP228" t="s">
        <v>444</v>
      </c>
      <c r="AQ228" t="s">
        <v>840</v>
      </c>
      <c r="AR228">
        <v>4</v>
      </c>
    </row>
    <row r="229" spans="1:44" x14ac:dyDescent="0.25">
      <c r="A229">
        <v>34227</v>
      </c>
      <c r="B229" t="s">
        <v>841</v>
      </c>
      <c r="E229" t="s">
        <v>114</v>
      </c>
      <c r="G229">
        <v>53</v>
      </c>
      <c r="H229" t="s">
        <v>115</v>
      </c>
      <c r="I229" t="s">
        <v>115</v>
      </c>
      <c r="J229">
        <v>10</v>
      </c>
      <c r="K229">
        <v>1</v>
      </c>
      <c r="L229">
        <v>1</v>
      </c>
      <c r="M229">
        <v>9</v>
      </c>
      <c r="N229">
        <v>10</v>
      </c>
      <c r="O229">
        <v>2</v>
      </c>
      <c r="P229">
        <v>0</v>
      </c>
      <c r="Q229">
        <v>5</v>
      </c>
      <c r="R229">
        <v>21</v>
      </c>
      <c r="S229">
        <v>27</v>
      </c>
      <c r="T229">
        <v>0</v>
      </c>
      <c r="U229">
        <v>1.8868</v>
      </c>
      <c r="V229">
        <v>5.6604000000000001</v>
      </c>
      <c r="W229" s="1">
        <v>7.0000000000000007E-2</v>
      </c>
      <c r="X229">
        <v>28</v>
      </c>
      <c r="Y229">
        <v>5</v>
      </c>
      <c r="Z229">
        <v>26</v>
      </c>
      <c r="AA229">
        <v>3</v>
      </c>
      <c r="AB229">
        <v>0</v>
      </c>
      <c r="AC229">
        <v>8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16</v>
      </c>
      <c r="AN229">
        <v>0</v>
      </c>
      <c r="AO229">
        <v>3</v>
      </c>
      <c r="AP229" t="s">
        <v>843</v>
      </c>
      <c r="AQ229" t="s">
        <v>395</v>
      </c>
      <c r="AR229">
        <v>2</v>
      </c>
    </row>
    <row r="230" spans="1:44" x14ac:dyDescent="0.25">
      <c r="A230">
        <v>34228</v>
      </c>
      <c r="B230" t="s">
        <v>844</v>
      </c>
      <c r="E230" t="s">
        <v>114</v>
      </c>
      <c r="G230">
        <v>0</v>
      </c>
      <c r="H230" t="s">
        <v>115</v>
      </c>
      <c r="I230" t="s">
        <v>115</v>
      </c>
      <c r="J230" t="s">
        <v>115</v>
      </c>
      <c r="K230" t="s">
        <v>115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 s="1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3</v>
      </c>
      <c r="AP230" t="s">
        <v>146</v>
      </c>
      <c r="AQ230" t="s">
        <v>146</v>
      </c>
      <c r="AR230">
        <v>4</v>
      </c>
    </row>
    <row r="231" spans="1:44" x14ac:dyDescent="0.25">
      <c r="A231">
        <v>34229</v>
      </c>
      <c r="B231" t="s">
        <v>846</v>
      </c>
      <c r="E231" t="s">
        <v>114</v>
      </c>
      <c r="G231">
        <v>0</v>
      </c>
      <c r="H231" t="s">
        <v>115</v>
      </c>
      <c r="I231" t="s">
        <v>115</v>
      </c>
      <c r="J231" t="s">
        <v>115</v>
      </c>
      <c r="K231" t="s">
        <v>115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 s="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3</v>
      </c>
      <c r="AP231" t="s">
        <v>146</v>
      </c>
      <c r="AQ231" t="s">
        <v>146</v>
      </c>
      <c r="AR231">
        <v>4</v>
      </c>
    </row>
    <row r="232" spans="1:44" x14ac:dyDescent="0.25">
      <c r="A232">
        <v>34230</v>
      </c>
      <c r="B232" t="s">
        <v>848</v>
      </c>
      <c r="E232" t="s">
        <v>114</v>
      </c>
      <c r="G232">
        <v>0</v>
      </c>
      <c r="H232" t="s">
        <v>115</v>
      </c>
      <c r="I232" t="s">
        <v>115</v>
      </c>
      <c r="J232" t="s">
        <v>115</v>
      </c>
      <c r="K232" t="s">
        <v>115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1">
        <v>0</v>
      </c>
      <c r="X232">
        <v>1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3</v>
      </c>
      <c r="AP232" t="s">
        <v>146</v>
      </c>
      <c r="AQ232" t="s">
        <v>146</v>
      </c>
      <c r="AR232">
        <v>4</v>
      </c>
    </row>
    <row r="233" spans="1:44" x14ac:dyDescent="0.25">
      <c r="A233">
        <v>34231</v>
      </c>
      <c r="B233" t="s">
        <v>850</v>
      </c>
      <c r="E233" t="s">
        <v>114</v>
      </c>
      <c r="G233">
        <v>0</v>
      </c>
      <c r="H233" t="s">
        <v>115</v>
      </c>
      <c r="I233" t="s">
        <v>115</v>
      </c>
      <c r="J233" t="s">
        <v>115</v>
      </c>
      <c r="K233" t="s">
        <v>115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 s="1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3</v>
      </c>
      <c r="AP233" t="s">
        <v>146</v>
      </c>
      <c r="AQ233" t="s">
        <v>146</v>
      </c>
      <c r="AR233">
        <v>4</v>
      </c>
    </row>
    <row r="234" spans="1:44" x14ac:dyDescent="0.25">
      <c r="A234">
        <v>34232</v>
      </c>
      <c r="B234" t="s">
        <v>852</v>
      </c>
      <c r="E234" t="s">
        <v>114</v>
      </c>
      <c r="G234">
        <v>8</v>
      </c>
      <c r="H234" t="s">
        <v>115</v>
      </c>
      <c r="I234" t="s">
        <v>115</v>
      </c>
      <c r="J234" t="s">
        <v>115</v>
      </c>
      <c r="K234" t="s">
        <v>115</v>
      </c>
      <c r="P234">
        <v>0</v>
      </c>
      <c r="Q234">
        <v>2</v>
      </c>
      <c r="R234">
        <v>3</v>
      </c>
      <c r="S234">
        <v>3</v>
      </c>
      <c r="T234">
        <v>0</v>
      </c>
      <c r="U234">
        <v>0</v>
      </c>
      <c r="V234">
        <v>0</v>
      </c>
      <c r="W234" s="1">
        <v>0.02</v>
      </c>
      <c r="X234">
        <v>0</v>
      </c>
      <c r="Y234">
        <v>2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3</v>
      </c>
      <c r="AP234" t="s">
        <v>384</v>
      </c>
      <c r="AQ234" t="s">
        <v>146</v>
      </c>
      <c r="AR234">
        <v>4</v>
      </c>
    </row>
    <row r="235" spans="1:44" x14ac:dyDescent="0.25">
      <c r="A235">
        <v>34233</v>
      </c>
      <c r="B235" t="s">
        <v>854</v>
      </c>
      <c r="E235" t="s">
        <v>114</v>
      </c>
      <c r="G235">
        <v>0</v>
      </c>
      <c r="H235" t="s">
        <v>115</v>
      </c>
      <c r="I235" t="s">
        <v>115</v>
      </c>
      <c r="J235" t="s">
        <v>115</v>
      </c>
      <c r="K235" t="s">
        <v>115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 s="1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3</v>
      </c>
      <c r="AP235" t="s">
        <v>146</v>
      </c>
      <c r="AQ235" t="s">
        <v>146</v>
      </c>
      <c r="AR235">
        <v>4</v>
      </c>
    </row>
    <row r="236" spans="1:44" x14ac:dyDescent="0.25">
      <c r="A236">
        <v>34234</v>
      </c>
      <c r="B236" t="s">
        <v>856</v>
      </c>
      <c r="E236" t="s">
        <v>114</v>
      </c>
      <c r="G236">
        <v>0</v>
      </c>
      <c r="H236" t="s">
        <v>115</v>
      </c>
      <c r="I236" t="s">
        <v>115</v>
      </c>
      <c r="J236" t="s">
        <v>115</v>
      </c>
      <c r="K236" t="s">
        <v>115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 s="1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3</v>
      </c>
      <c r="AP236" t="s">
        <v>146</v>
      </c>
      <c r="AQ236" t="s">
        <v>146</v>
      </c>
      <c r="AR236">
        <v>4</v>
      </c>
    </row>
    <row r="237" spans="1:44" x14ac:dyDescent="0.25">
      <c r="A237">
        <v>34235</v>
      </c>
      <c r="B237" t="s">
        <v>858</v>
      </c>
      <c r="E237" t="s">
        <v>114</v>
      </c>
      <c r="G237">
        <v>4</v>
      </c>
      <c r="H237" t="s">
        <v>115</v>
      </c>
      <c r="I237">
        <v>1</v>
      </c>
      <c r="J237" t="s">
        <v>115</v>
      </c>
      <c r="K237">
        <v>0</v>
      </c>
      <c r="L237">
        <v>1</v>
      </c>
      <c r="M237">
        <v>1</v>
      </c>
      <c r="N237">
        <v>0</v>
      </c>
      <c r="O237">
        <v>0</v>
      </c>
      <c r="P237">
        <v>0</v>
      </c>
      <c r="Q237">
        <v>2</v>
      </c>
      <c r="R237">
        <v>1</v>
      </c>
      <c r="S237">
        <v>1</v>
      </c>
      <c r="T237">
        <v>0</v>
      </c>
      <c r="U237">
        <v>0</v>
      </c>
      <c r="V237">
        <v>50</v>
      </c>
      <c r="W237" s="1">
        <v>0.03</v>
      </c>
      <c r="X237">
        <v>0</v>
      </c>
      <c r="Y237">
        <v>2</v>
      </c>
      <c r="Z237">
        <v>2</v>
      </c>
      <c r="AA237">
        <v>2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3</v>
      </c>
      <c r="AP237" t="s">
        <v>384</v>
      </c>
      <c r="AQ237" t="s">
        <v>301</v>
      </c>
      <c r="AR237">
        <v>4</v>
      </c>
    </row>
    <row r="238" spans="1:44" x14ac:dyDescent="0.25">
      <c r="A238">
        <v>34236</v>
      </c>
      <c r="B238" t="s">
        <v>860</v>
      </c>
      <c r="E238" t="s">
        <v>114</v>
      </c>
      <c r="G238">
        <v>0</v>
      </c>
      <c r="H238" t="s">
        <v>115</v>
      </c>
      <c r="I238" t="s">
        <v>115</v>
      </c>
      <c r="J238" t="s">
        <v>115</v>
      </c>
      <c r="K238" t="s">
        <v>115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 s="1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3</v>
      </c>
      <c r="AP238" t="s">
        <v>146</v>
      </c>
      <c r="AQ238" t="s">
        <v>146</v>
      </c>
      <c r="AR238">
        <v>3</v>
      </c>
    </row>
    <row r="239" spans="1:44" x14ac:dyDescent="0.25">
      <c r="A239">
        <v>34237</v>
      </c>
      <c r="B239" t="s">
        <v>862</v>
      </c>
      <c r="E239" t="s">
        <v>114</v>
      </c>
      <c r="G239">
        <v>44</v>
      </c>
      <c r="H239" t="s">
        <v>115</v>
      </c>
      <c r="I239">
        <v>10</v>
      </c>
      <c r="J239">
        <v>5</v>
      </c>
      <c r="K239" t="s">
        <v>115</v>
      </c>
      <c r="L239">
        <v>1</v>
      </c>
      <c r="M239">
        <v>10</v>
      </c>
      <c r="N239">
        <v>5</v>
      </c>
      <c r="O239">
        <v>11</v>
      </c>
      <c r="P239">
        <v>0</v>
      </c>
      <c r="Q239">
        <v>6</v>
      </c>
      <c r="R239">
        <v>22</v>
      </c>
      <c r="S239">
        <v>15</v>
      </c>
      <c r="T239">
        <v>1</v>
      </c>
      <c r="U239">
        <v>0</v>
      </c>
      <c r="V239">
        <v>4.6512000000000002</v>
      </c>
      <c r="W239" s="1">
        <v>0.04</v>
      </c>
      <c r="X239">
        <v>24</v>
      </c>
      <c r="Y239">
        <v>2</v>
      </c>
      <c r="Z239">
        <v>28</v>
      </c>
      <c r="AA239">
        <v>2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3</v>
      </c>
      <c r="AP239" t="s">
        <v>128</v>
      </c>
      <c r="AQ239" t="s">
        <v>864</v>
      </c>
      <c r="AR239">
        <v>3</v>
      </c>
    </row>
    <row r="240" spans="1:44" x14ac:dyDescent="0.25">
      <c r="A240">
        <v>34238</v>
      </c>
      <c r="B240" t="s">
        <v>865</v>
      </c>
      <c r="E240" t="s">
        <v>114</v>
      </c>
      <c r="G240">
        <v>0</v>
      </c>
      <c r="H240" t="s">
        <v>115</v>
      </c>
      <c r="I240" t="s">
        <v>115</v>
      </c>
      <c r="J240" t="s">
        <v>115</v>
      </c>
      <c r="K240" t="s">
        <v>115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 s="1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3</v>
      </c>
      <c r="AP240" t="s">
        <v>146</v>
      </c>
      <c r="AQ240" t="s">
        <v>146</v>
      </c>
      <c r="AR240">
        <v>4</v>
      </c>
    </row>
    <row r="241" spans="1:44" x14ac:dyDescent="0.25">
      <c r="A241">
        <v>34239</v>
      </c>
      <c r="B241" t="s">
        <v>867</v>
      </c>
      <c r="E241" t="s">
        <v>114</v>
      </c>
      <c r="G241">
        <v>143</v>
      </c>
      <c r="H241" t="s">
        <v>115</v>
      </c>
      <c r="I241">
        <v>15</v>
      </c>
      <c r="J241">
        <v>9</v>
      </c>
      <c r="K241">
        <v>6.6666666670000003</v>
      </c>
      <c r="L241">
        <v>3</v>
      </c>
      <c r="M241">
        <v>30</v>
      </c>
      <c r="N241">
        <v>18</v>
      </c>
      <c r="O241">
        <v>20</v>
      </c>
      <c r="P241">
        <v>0</v>
      </c>
      <c r="Q241">
        <v>26</v>
      </c>
      <c r="R241">
        <v>55</v>
      </c>
      <c r="S241">
        <v>47</v>
      </c>
      <c r="T241">
        <v>15</v>
      </c>
      <c r="U241">
        <v>0.73529999999999995</v>
      </c>
      <c r="V241">
        <v>6.6176000000000004</v>
      </c>
      <c r="W241" s="1">
        <v>0.06</v>
      </c>
      <c r="X241">
        <v>75</v>
      </c>
      <c r="Y241">
        <v>14</v>
      </c>
      <c r="Z241">
        <v>78</v>
      </c>
      <c r="AA241">
        <v>7</v>
      </c>
      <c r="AB241">
        <v>0</v>
      </c>
      <c r="AC241">
        <v>13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24</v>
      </c>
      <c r="AN241">
        <v>0</v>
      </c>
      <c r="AO241">
        <v>3</v>
      </c>
      <c r="AP241" t="s">
        <v>869</v>
      </c>
      <c r="AQ241" t="s">
        <v>870</v>
      </c>
      <c r="AR241">
        <v>2</v>
      </c>
    </row>
    <row r="242" spans="1:44" x14ac:dyDescent="0.25">
      <c r="A242">
        <v>34240</v>
      </c>
      <c r="B242" t="s">
        <v>871</v>
      </c>
      <c r="E242" t="s">
        <v>114</v>
      </c>
      <c r="G242">
        <v>103</v>
      </c>
      <c r="H242" t="s">
        <v>115</v>
      </c>
      <c r="I242">
        <v>7</v>
      </c>
      <c r="J242">
        <v>5.25</v>
      </c>
      <c r="K242">
        <v>19</v>
      </c>
      <c r="L242">
        <v>5</v>
      </c>
      <c r="M242">
        <v>28</v>
      </c>
      <c r="N242">
        <v>21</v>
      </c>
      <c r="O242">
        <v>19</v>
      </c>
      <c r="P242">
        <v>0</v>
      </c>
      <c r="Q242">
        <v>25</v>
      </c>
      <c r="R242">
        <v>59</v>
      </c>
      <c r="S242">
        <v>14</v>
      </c>
      <c r="T242">
        <v>5</v>
      </c>
      <c r="U242">
        <v>0</v>
      </c>
      <c r="V242">
        <v>8.7378999999999998</v>
      </c>
      <c r="W242" s="1">
        <v>7.0000000000000007E-2</v>
      </c>
      <c r="X242">
        <v>92</v>
      </c>
      <c r="Y242">
        <v>7</v>
      </c>
      <c r="Z242">
        <v>86</v>
      </c>
      <c r="AA242">
        <v>9</v>
      </c>
      <c r="AB242">
        <v>0</v>
      </c>
      <c r="AC242">
        <v>29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8</v>
      </c>
      <c r="AL242">
        <v>0</v>
      </c>
      <c r="AM242">
        <v>45</v>
      </c>
      <c r="AN242">
        <v>11</v>
      </c>
      <c r="AO242">
        <v>3</v>
      </c>
      <c r="AP242" t="s">
        <v>873</v>
      </c>
      <c r="AQ242" t="s">
        <v>635</v>
      </c>
      <c r="AR242">
        <v>1</v>
      </c>
    </row>
    <row r="243" spans="1:44" x14ac:dyDescent="0.25">
      <c r="A243">
        <v>34241</v>
      </c>
      <c r="B243" t="s">
        <v>874</v>
      </c>
      <c r="E243" t="s">
        <v>114</v>
      </c>
      <c r="G243">
        <v>0</v>
      </c>
      <c r="H243" t="s">
        <v>115</v>
      </c>
      <c r="I243" t="s">
        <v>115</v>
      </c>
      <c r="J243" t="s">
        <v>115</v>
      </c>
      <c r="K243" t="s">
        <v>115</v>
      </c>
      <c r="L243">
        <v>0</v>
      </c>
      <c r="M243">
        <v>0</v>
      </c>
      <c r="N243">
        <v>0</v>
      </c>
      <c r="O243">
        <v>1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1">
        <v>0</v>
      </c>
      <c r="X243">
        <v>2</v>
      </c>
      <c r="Y243">
        <v>0</v>
      </c>
      <c r="Z243">
        <v>1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3</v>
      </c>
      <c r="AP243" t="s">
        <v>146</v>
      </c>
      <c r="AQ243" t="s">
        <v>146</v>
      </c>
      <c r="AR243">
        <v>3</v>
      </c>
    </row>
    <row r="244" spans="1:44" x14ac:dyDescent="0.25">
      <c r="A244">
        <v>34242</v>
      </c>
      <c r="B244" t="s">
        <v>876</v>
      </c>
      <c r="E244" t="s">
        <v>114</v>
      </c>
      <c r="G244">
        <v>0</v>
      </c>
      <c r="H244" t="s">
        <v>115</v>
      </c>
      <c r="I244" t="s">
        <v>115</v>
      </c>
      <c r="J244" t="s">
        <v>115</v>
      </c>
      <c r="K244" t="s">
        <v>115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 s="1">
        <v>0</v>
      </c>
      <c r="X244">
        <v>1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3</v>
      </c>
      <c r="AP244" t="s">
        <v>146</v>
      </c>
      <c r="AQ244" t="s">
        <v>146</v>
      </c>
      <c r="AR244">
        <v>2</v>
      </c>
    </row>
    <row r="245" spans="1:44" x14ac:dyDescent="0.25">
      <c r="A245">
        <v>34243</v>
      </c>
      <c r="B245" t="s">
        <v>878</v>
      </c>
      <c r="E245" t="s">
        <v>114</v>
      </c>
      <c r="G245">
        <v>0</v>
      </c>
      <c r="H245" t="s">
        <v>115</v>
      </c>
      <c r="I245" t="s">
        <v>115</v>
      </c>
      <c r="J245" t="s">
        <v>115</v>
      </c>
      <c r="K245" t="s">
        <v>115</v>
      </c>
      <c r="L245">
        <v>0</v>
      </c>
      <c r="M245">
        <v>0</v>
      </c>
      <c r="N245">
        <v>1</v>
      </c>
      <c r="O245">
        <v>4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s="1">
        <v>0</v>
      </c>
      <c r="X245">
        <v>5</v>
      </c>
      <c r="Y245">
        <v>0</v>
      </c>
      <c r="Z245">
        <v>5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3</v>
      </c>
      <c r="AP245" t="s">
        <v>146</v>
      </c>
      <c r="AQ245" t="s">
        <v>146</v>
      </c>
      <c r="AR245">
        <v>3</v>
      </c>
    </row>
    <row r="246" spans="1:44" x14ac:dyDescent="0.25">
      <c r="A246">
        <v>34244</v>
      </c>
      <c r="B246" t="s">
        <v>880</v>
      </c>
      <c r="E246" t="s">
        <v>114</v>
      </c>
      <c r="G246">
        <v>212</v>
      </c>
      <c r="H246" t="s">
        <v>115</v>
      </c>
      <c r="I246">
        <v>14</v>
      </c>
      <c r="J246">
        <v>3.363636364</v>
      </c>
      <c r="K246">
        <v>5.25</v>
      </c>
      <c r="L246">
        <v>6</v>
      </c>
      <c r="M246">
        <v>28</v>
      </c>
      <c r="N246">
        <v>37</v>
      </c>
      <c r="O246">
        <v>21</v>
      </c>
      <c r="P246">
        <v>0</v>
      </c>
      <c r="Q246">
        <v>35</v>
      </c>
      <c r="R246">
        <v>108</v>
      </c>
      <c r="S246">
        <v>67</v>
      </c>
      <c r="T246">
        <v>2</v>
      </c>
      <c r="U246">
        <v>0</v>
      </c>
      <c r="V246">
        <v>8.4906000000000006</v>
      </c>
      <c r="W246" s="1">
        <v>0.16</v>
      </c>
      <c r="X246">
        <v>103</v>
      </c>
      <c r="Y246">
        <v>15</v>
      </c>
      <c r="Z246">
        <v>102</v>
      </c>
      <c r="AA246">
        <v>17</v>
      </c>
      <c r="AB246">
        <v>0</v>
      </c>
      <c r="AC246">
        <v>33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52</v>
      </c>
      <c r="AM246">
        <v>59</v>
      </c>
      <c r="AN246">
        <v>0</v>
      </c>
      <c r="AO246">
        <v>3</v>
      </c>
      <c r="AP246" t="s">
        <v>882</v>
      </c>
      <c r="AQ246" t="s">
        <v>581</v>
      </c>
      <c r="AR246">
        <v>1</v>
      </c>
    </row>
    <row r="247" spans="1:44" x14ac:dyDescent="0.25">
      <c r="A247">
        <v>34245</v>
      </c>
      <c r="B247" t="s">
        <v>883</v>
      </c>
      <c r="E247" t="s">
        <v>114</v>
      </c>
      <c r="G247">
        <v>42</v>
      </c>
      <c r="H247" t="s">
        <v>115</v>
      </c>
      <c r="I247" t="s">
        <v>115</v>
      </c>
      <c r="J247">
        <v>6</v>
      </c>
      <c r="K247">
        <v>1.6666666670000001</v>
      </c>
      <c r="L247">
        <v>0</v>
      </c>
      <c r="M247">
        <v>4</v>
      </c>
      <c r="N247">
        <v>12</v>
      </c>
      <c r="O247">
        <v>5</v>
      </c>
      <c r="P247">
        <v>0</v>
      </c>
      <c r="Q247">
        <v>0</v>
      </c>
      <c r="R247">
        <v>12</v>
      </c>
      <c r="S247">
        <v>28</v>
      </c>
      <c r="T247">
        <v>2</v>
      </c>
      <c r="U247">
        <v>0</v>
      </c>
      <c r="V247">
        <v>11.9048</v>
      </c>
      <c r="W247" s="1">
        <v>0.05</v>
      </c>
      <c r="X247">
        <v>25</v>
      </c>
      <c r="Y247">
        <v>3</v>
      </c>
      <c r="Z247">
        <v>23</v>
      </c>
      <c r="AA247">
        <v>5</v>
      </c>
      <c r="AB247">
        <v>0</v>
      </c>
      <c r="AC247">
        <v>7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11</v>
      </c>
      <c r="AN247">
        <v>0</v>
      </c>
      <c r="AO247">
        <v>3</v>
      </c>
      <c r="AP247" t="s">
        <v>392</v>
      </c>
      <c r="AQ247" t="s">
        <v>272</v>
      </c>
      <c r="AR247">
        <v>4</v>
      </c>
    </row>
    <row r="248" spans="1:44" x14ac:dyDescent="0.25">
      <c r="A248">
        <v>34246</v>
      </c>
      <c r="B248" t="s">
        <v>885</v>
      </c>
      <c r="E248" t="s">
        <v>114</v>
      </c>
      <c r="G248">
        <v>0</v>
      </c>
      <c r="H248" t="s">
        <v>115</v>
      </c>
      <c r="I248" t="s">
        <v>115</v>
      </c>
      <c r="J248" t="s">
        <v>115</v>
      </c>
      <c r="K248" t="s">
        <v>115</v>
      </c>
      <c r="L248">
        <v>0</v>
      </c>
      <c r="M248">
        <v>3</v>
      </c>
      <c r="N248">
        <v>4</v>
      </c>
      <c r="O248">
        <v>2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 s="1">
        <v>0</v>
      </c>
      <c r="X248">
        <v>10</v>
      </c>
      <c r="Y248">
        <v>0</v>
      </c>
      <c r="Z248">
        <v>11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3</v>
      </c>
      <c r="AP248" t="s">
        <v>146</v>
      </c>
      <c r="AQ248" t="s">
        <v>146</v>
      </c>
      <c r="AR248">
        <v>3</v>
      </c>
    </row>
    <row r="249" spans="1:44" x14ac:dyDescent="0.25">
      <c r="A249">
        <v>34247</v>
      </c>
      <c r="B249" t="s">
        <v>887</v>
      </c>
      <c r="C249">
        <v>235</v>
      </c>
      <c r="D249">
        <v>324</v>
      </c>
      <c r="E249" t="s">
        <v>233</v>
      </c>
      <c r="F249" t="s">
        <v>889</v>
      </c>
      <c r="G249">
        <v>29</v>
      </c>
      <c r="H249">
        <v>1.5</v>
      </c>
      <c r="I249" t="s">
        <v>115</v>
      </c>
      <c r="J249" t="s">
        <v>115</v>
      </c>
      <c r="K249" t="s">
        <v>115</v>
      </c>
      <c r="L249">
        <v>3</v>
      </c>
      <c r="M249">
        <v>16</v>
      </c>
      <c r="N249">
        <v>7</v>
      </c>
      <c r="O249">
        <v>4</v>
      </c>
      <c r="P249">
        <v>20</v>
      </c>
      <c r="Q249">
        <v>4</v>
      </c>
      <c r="R249">
        <v>5</v>
      </c>
      <c r="S249">
        <v>0</v>
      </c>
      <c r="T249">
        <v>0</v>
      </c>
      <c r="U249">
        <v>3.4483000000000001</v>
      </c>
      <c r="V249">
        <v>6.8966000000000003</v>
      </c>
      <c r="W249" s="1">
        <v>0.01</v>
      </c>
      <c r="X249">
        <v>29</v>
      </c>
      <c r="Y249">
        <v>4</v>
      </c>
      <c r="Z249">
        <v>33</v>
      </c>
      <c r="AA249">
        <v>2</v>
      </c>
      <c r="AB249">
        <v>0</v>
      </c>
      <c r="AC249">
        <v>24</v>
      </c>
      <c r="AD249">
        <v>0</v>
      </c>
      <c r="AE249">
        <v>36</v>
      </c>
      <c r="AF249">
        <v>2</v>
      </c>
      <c r="AG249">
        <v>0</v>
      </c>
      <c r="AH249">
        <v>0</v>
      </c>
      <c r="AI249">
        <v>0</v>
      </c>
      <c r="AJ249">
        <v>0</v>
      </c>
      <c r="AK249">
        <v>16</v>
      </c>
      <c r="AL249">
        <v>0</v>
      </c>
      <c r="AM249">
        <v>38</v>
      </c>
      <c r="AN249">
        <v>0</v>
      </c>
      <c r="AO249">
        <v>3</v>
      </c>
      <c r="AP249" t="s">
        <v>890</v>
      </c>
      <c r="AQ249" t="s">
        <v>713</v>
      </c>
      <c r="AR249">
        <v>1</v>
      </c>
    </row>
    <row r="250" spans="1:44" x14ac:dyDescent="0.25">
      <c r="A250">
        <v>34248</v>
      </c>
      <c r="B250" t="s">
        <v>891</v>
      </c>
      <c r="E250" t="s">
        <v>114</v>
      </c>
      <c r="G250">
        <v>0</v>
      </c>
      <c r="H250" t="s">
        <v>115</v>
      </c>
      <c r="I250" t="s">
        <v>115</v>
      </c>
      <c r="J250" t="s">
        <v>115</v>
      </c>
      <c r="K250" t="s">
        <v>115</v>
      </c>
      <c r="L250">
        <v>0</v>
      </c>
      <c r="M250">
        <v>0</v>
      </c>
      <c r="N250">
        <v>0</v>
      </c>
      <c r="O250">
        <v>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1">
        <v>0</v>
      </c>
      <c r="X250">
        <v>0</v>
      </c>
      <c r="Y250">
        <v>0</v>
      </c>
      <c r="Z250">
        <v>1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3</v>
      </c>
      <c r="AP250" t="s">
        <v>146</v>
      </c>
      <c r="AQ250" t="s">
        <v>146</v>
      </c>
      <c r="AR250">
        <v>3</v>
      </c>
    </row>
    <row r="251" spans="1:44" x14ac:dyDescent="0.25">
      <c r="A251">
        <v>34249</v>
      </c>
      <c r="B251" t="s">
        <v>893</v>
      </c>
      <c r="E251" t="s">
        <v>114</v>
      </c>
      <c r="G251">
        <v>41</v>
      </c>
      <c r="H251" t="s">
        <v>115</v>
      </c>
      <c r="I251">
        <v>5.5</v>
      </c>
      <c r="J251">
        <v>4</v>
      </c>
      <c r="K251" t="s">
        <v>115</v>
      </c>
      <c r="L251">
        <v>2</v>
      </c>
      <c r="M251">
        <v>11</v>
      </c>
      <c r="N251">
        <v>8</v>
      </c>
      <c r="O251">
        <v>6</v>
      </c>
      <c r="P251">
        <v>0</v>
      </c>
      <c r="Q251">
        <v>6</v>
      </c>
      <c r="R251">
        <v>19</v>
      </c>
      <c r="S251">
        <v>16</v>
      </c>
      <c r="T251">
        <v>0</v>
      </c>
      <c r="U251">
        <v>0</v>
      </c>
      <c r="V251">
        <v>10</v>
      </c>
      <c r="W251" s="1">
        <v>0.04</v>
      </c>
      <c r="X251">
        <v>30</v>
      </c>
      <c r="Y251">
        <v>18</v>
      </c>
      <c r="Z251">
        <v>33</v>
      </c>
      <c r="AA251">
        <v>4</v>
      </c>
      <c r="AB251">
        <v>0</v>
      </c>
      <c r="AC251">
        <v>9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</v>
      </c>
      <c r="AL251">
        <v>0</v>
      </c>
      <c r="AM251">
        <v>14</v>
      </c>
      <c r="AN251">
        <v>0</v>
      </c>
      <c r="AO251">
        <v>3</v>
      </c>
      <c r="AP251" t="s">
        <v>895</v>
      </c>
      <c r="AQ251" t="s">
        <v>896</v>
      </c>
      <c r="AR251">
        <v>1</v>
      </c>
    </row>
    <row r="252" spans="1:44" x14ac:dyDescent="0.25">
      <c r="A252">
        <v>34250</v>
      </c>
      <c r="B252" t="s">
        <v>897</v>
      </c>
      <c r="E252" t="s">
        <v>114</v>
      </c>
      <c r="G252">
        <v>0</v>
      </c>
      <c r="H252" t="s">
        <v>115</v>
      </c>
      <c r="I252" t="s">
        <v>115</v>
      </c>
      <c r="J252" t="s">
        <v>115</v>
      </c>
      <c r="K252" t="s">
        <v>115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 s="1">
        <v>0</v>
      </c>
      <c r="X252">
        <v>1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3</v>
      </c>
      <c r="AP252" t="s">
        <v>146</v>
      </c>
      <c r="AQ252" t="s">
        <v>146</v>
      </c>
      <c r="AR252">
        <v>4</v>
      </c>
    </row>
    <row r="253" spans="1:44" x14ac:dyDescent="0.25">
      <c r="A253">
        <v>34251</v>
      </c>
      <c r="B253" t="s">
        <v>899</v>
      </c>
      <c r="E253" t="s">
        <v>114</v>
      </c>
      <c r="G253">
        <v>0</v>
      </c>
      <c r="H253" t="s">
        <v>115</v>
      </c>
      <c r="I253" t="s">
        <v>115</v>
      </c>
      <c r="J253" t="s">
        <v>115</v>
      </c>
      <c r="K253" t="s">
        <v>115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 s="1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3</v>
      </c>
      <c r="AP253" t="s">
        <v>146</v>
      </c>
      <c r="AQ253" t="s">
        <v>146</v>
      </c>
      <c r="AR253">
        <v>4</v>
      </c>
    </row>
    <row r="254" spans="1:44" x14ac:dyDescent="0.25">
      <c r="A254">
        <v>34252</v>
      </c>
      <c r="B254" t="s">
        <v>901</v>
      </c>
      <c r="E254" t="s">
        <v>114</v>
      </c>
      <c r="G254">
        <v>0</v>
      </c>
      <c r="H254" t="s">
        <v>115</v>
      </c>
      <c r="I254" t="s">
        <v>115</v>
      </c>
      <c r="J254" t="s">
        <v>115</v>
      </c>
      <c r="K254" t="s">
        <v>115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 s="1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3</v>
      </c>
      <c r="AP254" t="s">
        <v>146</v>
      </c>
      <c r="AQ254" t="s">
        <v>146</v>
      </c>
      <c r="AR254">
        <v>4</v>
      </c>
    </row>
    <row r="255" spans="1:44" x14ac:dyDescent="0.25">
      <c r="A255">
        <v>34253</v>
      </c>
      <c r="B255" t="s">
        <v>903</v>
      </c>
      <c r="E255" t="s">
        <v>114</v>
      </c>
      <c r="G255">
        <v>0</v>
      </c>
      <c r="H255" t="s">
        <v>115</v>
      </c>
      <c r="I255" t="s">
        <v>115</v>
      </c>
      <c r="J255" t="s">
        <v>115</v>
      </c>
      <c r="K255" t="s">
        <v>115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1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3</v>
      </c>
      <c r="AP255" t="s">
        <v>146</v>
      </c>
      <c r="AQ255" t="s">
        <v>146</v>
      </c>
      <c r="AR255">
        <v>4</v>
      </c>
    </row>
    <row r="256" spans="1:44" x14ac:dyDescent="0.25">
      <c r="A256">
        <v>34254</v>
      </c>
      <c r="B256" t="s">
        <v>905</v>
      </c>
      <c r="E256" t="s">
        <v>114</v>
      </c>
      <c r="G256">
        <v>0</v>
      </c>
      <c r="H256" t="s">
        <v>115</v>
      </c>
      <c r="I256" t="s">
        <v>115</v>
      </c>
      <c r="J256" t="s">
        <v>115</v>
      </c>
      <c r="K256" t="s">
        <v>115</v>
      </c>
      <c r="L256">
        <v>0</v>
      </c>
      <c r="M256">
        <v>0</v>
      </c>
      <c r="N256">
        <v>0</v>
      </c>
      <c r="O256">
        <v>1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1">
        <v>0</v>
      </c>
      <c r="X256">
        <v>1</v>
      </c>
      <c r="Y256">
        <v>0</v>
      </c>
      <c r="Z256">
        <v>1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3</v>
      </c>
      <c r="AP256" t="s">
        <v>146</v>
      </c>
      <c r="AQ256" t="s">
        <v>146</v>
      </c>
      <c r="AR256">
        <v>2</v>
      </c>
    </row>
    <row r="257" spans="1:44" x14ac:dyDescent="0.25">
      <c r="A257">
        <v>34255</v>
      </c>
      <c r="B257" t="s">
        <v>907</v>
      </c>
      <c r="C257">
        <v>325</v>
      </c>
      <c r="D257">
        <v>747</v>
      </c>
      <c r="E257" t="s">
        <v>134</v>
      </c>
      <c r="F257" t="s">
        <v>909</v>
      </c>
      <c r="G257">
        <v>174</v>
      </c>
      <c r="H257">
        <v>7.5</v>
      </c>
      <c r="I257">
        <v>10.16666667</v>
      </c>
      <c r="J257">
        <v>7.5454545450000001</v>
      </c>
      <c r="K257">
        <v>5.7777777779999999</v>
      </c>
      <c r="L257">
        <v>15</v>
      </c>
      <c r="M257">
        <v>61</v>
      </c>
      <c r="N257">
        <v>83</v>
      </c>
      <c r="O257">
        <v>52</v>
      </c>
      <c r="P257">
        <v>2</v>
      </c>
      <c r="Q257">
        <v>31</v>
      </c>
      <c r="R257">
        <v>45</v>
      </c>
      <c r="S257">
        <v>83</v>
      </c>
      <c r="T257">
        <v>13</v>
      </c>
      <c r="U257">
        <v>0.58479999999999999</v>
      </c>
      <c r="V257">
        <v>6.5789</v>
      </c>
      <c r="W257" s="1">
        <v>0.04</v>
      </c>
      <c r="X257">
        <v>239</v>
      </c>
      <c r="Y257">
        <v>6</v>
      </c>
      <c r="Z257">
        <v>242</v>
      </c>
      <c r="AA257">
        <v>28</v>
      </c>
      <c r="AB257">
        <v>0</v>
      </c>
      <c r="AC257">
        <v>21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16</v>
      </c>
      <c r="AL257">
        <v>0</v>
      </c>
      <c r="AM257">
        <v>39</v>
      </c>
      <c r="AN257">
        <v>0</v>
      </c>
      <c r="AO257">
        <v>3</v>
      </c>
      <c r="AP257" t="s">
        <v>910</v>
      </c>
      <c r="AQ257" t="s">
        <v>911</v>
      </c>
      <c r="AR257">
        <v>1</v>
      </c>
    </row>
    <row r="258" spans="1:44" x14ac:dyDescent="0.25">
      <c r="A258">
        <v>34256</v>
      </c>
      <c r="B258" t="s">
        <v>912</v>
      </c>
      <c r="E258" t="s">
        <v>114</v>
      </c>
      <c r="G258">
        <v>92</v>
      </c>
      <c r="H258" t="s">
        <v>115</v>
      </c>
      <c r="I258" t="s">
        <v>115</v>
      </c>
      <c r="J258" t="s">
        <v>115</v>
      </c>
      <c r="K258">
        <v>2</v>
      </c>
      <c r="L258">
        <v>2</v>
      </c>
      <c r="M258">
        <v>3</v>
      </c>
      <c r="N258">
        <v>15</v>
      </c>
      <c r="O258">
        <v>4</v>
      </c>
      <c r="P258">
        <v>0</v>
      </c>
      <c r="Q258">
        <v>7</v>
      </c>
      <c r="R258">
        <v>56</v>
      </c>
      <c r="S258">
        <v>25</v>
      </c>
      <c r="T258">
        <v>4</v>
      </c>
      <c r="U258">
        <v>0</v>
      </c>
      <c r="V258">
        <v>2.1739000000000002</v>
      </c>
      <c r="W258" s="1">
        <v>0.11</v>
      </c>
      <c r="X258">
        <v>24</v>
      </c>
      <c r="Y258">
        <v>2</v>
      </c>
      <c r="Z258">
        <v>26</v>
      </c>
      <c r="AA258">
        <v>2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3</v>
      </c>
      <c r="AP258" t="s">
        <v>128</v>
      </c>
      <c r="AQ258" t="s">
        <v>391</v>
      </c>
      <c r="AR258">
        <v>1</v>
      </c>
    </row>
    <row r="259" spans="1:44" x14ac:dyDescent="0.25">
      <c r="A259">
        <v>34257</v>
      </c>
      <c r="B259" t="s">
        <v>914</v>
      </c>
      <c r="E259" t="s">
        <v>114</v>
      </c>
      <c r="G259">
        <v>0</v>
      </c>
      <c r="H259" t="s">
        <v>115</v>
      </c>
      <c r="I259" t="s">
        <v>115</v>
      </c>
      <c r="J259" t="s">
        <v>115</v>
      </c>
      <c r="K259" t="s">
        <v>115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1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3</v>
      </c>
      <c r="AP259" t="s">
        <v>146</v>
      </c>
      <c r="AQ259" t="s">
        <v>146</v>
      </c>
      <c r="AR259">
        <v>4</v>
      </c>
    </row>
    <row r="260" spans="1:44" x14ac:dyDescent="0.25">
      <c r="A260">
        <v>34258</v>
      </c>
      <c r="B260" t="s">
        <v>916</v>
      </c>
      <c r="E260" t="s">
        <v>114</v>
      </c>
      <c r="G260">
        <v>5</v>
      </c>
      <c r="H260" t="s">
        <v>115</v>
      </c>
      <c r="I260" t="s">
        <v>115</v>
      </c>
      <c r="J260" t="s">
        <v>115</v>
      </c>
      <c r="K260" t="s">
        <v>115</v>
      </c>
      <c r="L260">
        <v>1</v>
      </c>
      <c r="M260">
        <v>0</v>
      </c>
      <c r="N260">
        <v>2</v>
      </c>
      <c r="O260">
        <v>0</v>
      </c>
      <c r="P260">
        <v>0</v>
      </c>
      <c r="Q260">
        <v>0</v>
      </c>
      <c r="R260">
        <v>5</v>
      </c>
      <c r="S260">
        <v>0</v>
      </c>
      <c r="T260">
        <v>0</v>
      </c>
      <c r="U260">
        <v>0</v>
      </c>
      <c r="V260">
        <v>0</v>
      </c>
      <c r="W260" s="1">
        <v>0.01</v>
      </c>
      <c r="X260">
        <v>3</v>
      </c>
      <c r="Y260">
        <v>1</v>
      </c>
      <c r="Z260">
        <v>3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3</v>
      </c>
      <c r="AP260" t="s">
        <v>368</v>
      </c>
      <c r="AQ260" t="s">
        <v>146</v>
      </c>
      <c r="AR260">
        <v>3</v>
      </c>
    </row>
    <row r="261" spans="1:44" x14ac:dyDescent="0.25">
      <c r="A261">
        <v>34259</v>
      </c>
      <c r="B261" t="s">
        <v>918</v>
      </c>
      <c r="C261">
        <v>236</v>
      </c>
      <c r="D261">
        <v>351</v>
      </c>
      <c r="E261" t="s">
        <v>134</v>
      </c>
      <c r="F261" t="s">
        <v>920</v>
      </c>
      <c r="G261">
        <v>140</v>
      </c>
      <c r="H261" t="s">
        <v>115</v>
      </c>
      <c r="I261">
        <v>14.5</v>
      </c>
      <c r="J261" t="s">
        <v>115</v>
      </c>
      <c r="K261">
        <v>20.5</v>
      </c>
      <c r="L261">
        <v>4</v>
      </c>
      <c r="M261">
        <v>29</v>
      </c>
      <c r="N261">
        <v>38</v>
      </c>
      <c r="O261">
        <v>41</v>
      </c>
      <c r="P261">
        <v>5</v>
      </c>
      <c r="Q261">
        <v>23</v>
      </c>
      <c r="R261">
        <v>39</v>
      </c>
      <c r="S261">
        <v>57</v>
      </c>
      <c r="T261">
        <v>16</v>
      </c>
      <c r="U261">
        <v>0</v>
      </c>
      <c r="V261">
        <v>2.8986000000000001</v>
      </c>
      <c r="W261" s="1">
        <v>0.06</v>
      </c>
      <c r="X261">
        <v>110</v>
      </c>
      <c r="Y261">
        <v>27</v>
      </c>
      <c r="Z261">
        <v>132</v>
      </c>
      <c r="AA261">
        <v>4</v>
      </c>
      <c r="AB261">
        <v>0</v>
      </c>
      <c r="AC261">
        <v>14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</v>
      </c>
      <c r="AL261">
        <v>0</v>
      </c>
      <c r="AM261">
        <v>25</v>
      </c>
      <c r="AN261">
        <v>0</v>
      </c>
      <c r="AO261">
        <v>3</v>
      </c>
      <c r="AP261" t="s">
        <v>921</v>
      </c>
      <c r="AQ261" t="s">
        <v>922</v>
      </c>
      <c r="AR261">
        <v>1</v>
      </c>
    </row>
    <row r="262" spans="1:44" x14ac:dyDescent="0.25">
      <c r="A262">
        <v>34260</v>
      </c>
      <c r="B262" t="s">
        <v>923</v>
      </c>
      <c r="E262" t="s">
        <v>114</v>
      </c>
      <c r="G262">
        <v>22</v>
      </c>
      <c r="H262" t="s">
        <v>115</v>
      </c>
      <c r="I262" t="s">
        <v>115</v>
      </c>
      <c r="J262" t="s">
        <v>115</v>
      </c>
      <c r="K262">
        <v>3</v>
      </c>
      <c r="L262">
        <v>0</v>
      </c>
      <c r="M262">
        <v>4</v>
      </c>
      <c r="N262">
        <v>4</v>
      </c>
      <c r="O262">
        <v>3</v>
      </c>
      <c r="P262">
        <v>0</v>
      </c>
      <c r="Q262">
        <v>1</v>
      </c>
      <c r="R262">
        <v>5</v>
      </c>
      <c r="S262">
        <v>15</v>
      </c>
      <c r="T262">
        <v>1</v>
      </c>
      <c r="U262">
        <v>0</v>
      </c>
      <c r="V262">
        <v>9.0908999999999995</v>
      </c>
      <c r="W262" s="1">
        <v>0.06</v>
      </c>
      <c r="X262">
        <v>8</v>
      </c>
      <c r="Y262">
        <v>1</v>
      </c>
      <c r="Z262">
        <v>13</v>
      </c>
      <c r="AA262">
        <v>1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3</v>
      </c>
      <c r="AP262" t="s">
        <v>407</v>
      </c>
      <c r="AQ262" t="s">
        <v>391</v>
      </c>
      <c r="AR262">
        <v>4</v>
      </c>
    </row>
    <row r="263" spans="1:44" x14ac:dyDescent="0.25">
      <c r="A263">
        <v>34261</v>
      </c>
      <c r="B263" t="s">
        <v>925</v>
      </c>
      <c r="E263" t="s">
        <v>114</v>
      </c>
      <c r="G263">
        <v>0</v>
      </c>
      <c r="H263" t="s">
        <v>115</v>
      </c>
      <c r="I263" t="s">
        <v>115</v>
      </c>
      <c r="J263" t="s">
        <v>115</v>
      </c>
      <c r="K263" t="s">
        <v>115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1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3</v>
      </c>
      <c r="AP263" t="s">
        <v>146</v>
      </c>
      <c r="AQ263" t="s">
        <v>146</v>
      </c>
      <c r="AR263">
        <v>4</v>
      </c>
    </row>
    <row r="264" spans="1:44" x14ac:dyDescent="0.25">
      <c r="A264">
        <v>34262</v>
      </c>
      <c r="B264" t="s">
        <v>927</v>
      </c>
      <c r="E264" t="s">
        <v>114</v>
      </c>
      <c r="G264">
        <v>0</v>
      </c>
      <c r="H264" t="s">
        <v>115</v>
      </c>
      <c r="I264" t="s">
        <v>115</v>
      </c>
      <c r="J264" t="s">
        <v>115</v>
      </c>
      <c r="K264" t="s">
        <v>115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1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3</v>
      </c>
      <c r="AP264" t="s">
        <v>146</v>
      </c>
      <c r="AQ264" t="s">
        <v>146</v>
      </c>
      <c r="AR264">
        <v>4</v>
      </c>
    </row>
    <row r="265" spans="1:44" x14ac:dyDescent="0.25">
      <c r="A265">
        <v>34263</v>
      </c>
      <c r="B265" t="s">
        <v>929</v>
      </c>
      <c r="E265" t="s">
        <v>114</v>
      </c>
      <c r="G265">
        <v>0</v>
      </c>
      <c r="H265" t="s">
        <v>115</v>
      </c>
      <c r="I265" t="s">
        <v>115</v>
      </c>
      <c r="J265" t="s">
        <v>115</v>
      </c>
      <c r="K265" t="s">
        <v>115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 s="1">
        <v>0</v>
      </c>
      <c r="X265">
        <v>1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3</v>
      </c>
      <c r="AP265" t="s">
        <v>146</v>
      </c>
      <c r="AQ265" t="s">
        <v>146</v>
      </c>
      <c r="AR265">
        <v>3</v>
      </c>
    </row>
    <row r="266" spans="1:44" x14ac:dyDescent="0.25">
      <c r="A266">
        <v>34264</v>
      </c>
      <c r="B266" t="s">
        <v>931</v>
      </c>
      <c r="E266" t="s">
        <v>114</v>
      </c>
      <c r="G266">
        <v>5</v>
      </c>
      <c r="H266" t="s">
        <v>115</v>
      </c>
      <c r="I266">
        <v>2</v>
      </c>
      <c r="J266" t="s">
        <v>115</v>
      </c>
      <c r="K266" t="s">
        <v>115</v>
      </c>
      <c r="L266">
        <v>1</v>
      </c>
      <c r="M266">
        <v>2</v>
      </c>
      <c r="N266">
        <v>1</v>
      </c>
      <c r="O266">
        <v>0</v>
      </c>
      <c r="P266">
        <v>0</v>
      </c>
      <c r="Q266">
        <v>1</v>
      </c>
      <c r="R266">
        <v>3</v>
      </c>
      <c r="S266">
        <v>1</v>
      </c>
      <c r="T266">
        <v>0</v>
      </c>
      <c r="U266">
        <v>0</v>
      </c>
      <c r="V266">
        <v>20</v>
      </c>
      <c r="W266" s="1">
        <v>0.05</v>
      </c>
      <c r="X266">
        <v>4</v>
      </c>
      <c r="Y266">
        <v>1</v>
      </c>
      <c r="Z266">
        <v>4</v>
      </c>
      <c r="AA266">
        <v>1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3</v>
      </c>
      <c r="AP266" t="s">
        <v>444</v>
      </c>
      <c r="AQ266" t="s">
        <v>444</v>
      </c>
      <c r="AR266">
        <v>3</v>
      </c>
    </row>
    <row r="267" spans="1:44" x14ac:dyDescent="0.25">
      <c r="A267">
        <v>34265</v>
      </c>
      <c r="B267" t="s">
        <v>933</v>
      </c>
      <c r="E267" t="s">
        <v>114</v>
      </c>
      <c r="G267">
        <v>12</v>
      </c>
      <c r="H267" t="s">
        <v>115</v>
      </c>
      <c r="I267" t="s">
        <v>115</v>
      </c>
      <c r="J267">
        <v>2</v>
      </c>
      <c r="K267" t="s">
        <v>115</v>
      </c>
      <c r="L267">
        <v>0</v>
      </c>
      <c r="M267">
        <v>1</v>
      </c>
      <c r="N267">
        <v>2</v>
      </c>
      <c r="O267">
        <v>0</v>
      </c>
      <c r="P267">
        <v>0</v>
      </c>
      <c r="Q267">
        <v>0</v>
      </c>
      <c r="R267">
        <v>6</v>
      </c>
      <c r="S267">
        <v>6</v>
      </c>
      <c r="T267">
        <v>0</v>
      </c>
      <c r="U267">
        <v>0</v>
      </c>
      <c r="V267">
        <v>8.3332999999999995</v>
      </c>
      <c r="W267" s="1">
        <v>0.05</v>
      </c>
      <c r="X267">
        <v>1</v>
      </c>
      <c r="Y267">
        <v>0</v>
      </c>
      <c r="Z267">
        <v>3</v>
      </c>
      <c r="AA267">
        <v>1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3</v>
      </c>
      <c r="AP267" t="s">
        <v>146</v>
      </c>
      <c r="AQ267" t="s">
        <v>368</v>
      </c>
      <c r="AR267">
        <v>2</v>
      </c>
    </row>
    <row r="268" spans="1:44" x14ac:dyDescent="0.25">
      <c r="A268">
        <v>34266</v>
      </c>
      <c r="B268" t="s">
        <v>935</v>
      </c>
      <c r="E268" t="s">
        <v>114</v>
      </c>
      <c r="G268">
        <v>0</v>
      </c>
      <c r="H268" t="s">
        <v>115</v>
      </c>
      <c r="I268" t="s">
        <v>115</v>
      </c>
      <c r="J268" t="s">
        <v>115</v>
      </c>
      <c r="K268" t="s">
        <v>115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1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3</v>
      </c>
      <c r="AP268" t="s">
        <v>146</v>
      </c>
      <c r="AQ268" t="s">
        <v>146</v>
      </c>
      <c r="AR268">
        <v>3</v>
      </c>
    </row>
    <row r="269" spans="1:44" x14ac:dyDescent="0.25">
      <c r="A269">
        <v>34267</v>
      </c>
      <c r="B269" t="s">
        <v>937</v>
      </c>
      <c r="E269" t="s">
        <v>114</v>
      </c>
      <c r="G269">
        <v>0</v>
      </c>
      <c r="H269" t="s">
        <v>115</v>
      </c>
      <c r="I269" t="s">
        <v>115</v>
      </c>
      <c r="J269" t="s">
        <v>115</v>
      </c>
      <c r="K269" t="s">
        <v>115</v>
      </c>
      <c r="L269">
        <v>1</v>
      </c>
      <c r="M269">
        <v>1</v>
      </c>
      <c r="N269">
        <v>5</v>
      </c>
      <c r="O269">
        <v>2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 s="1">
        <v>0</v>
      </c>
      <c r="X269">
        <v>16</v>
      </c>
      <c r="Y269">
        <v>0</v>
      </c>
      <c r="Z269">
        <v>10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3</v>
      </c>
      <c r="AP269" t="s">
        <v>146</v>
      </c>
      <c r="AQ269" t="s">
        <v>146</v>
      </c>
      <c r="AR269">
        <v>3</v>
      </c>
    </row>
    <row r="270" spans="1:44" x14ac:dyDescent="0.25">
      <c r="A270">
        <v>34268</v>
      </c>
      <c r="B270" t="s">
        <v>939</v>
      </c>
      <c r="E270" t="s">
        <v>114</v>
      </c>
      <c r="G270">
        <v>0</v>
      </c>
      <c r="H270" t="s">
        <v>115</v>
      </c>
      <c r="I270" t="s">
        <v>115</v>
      </c>
      <c r="J270" t="s">
        <v>115</v>
      </c>
      <c r="K270" t="s">
        <v>115</v>
      </c>
      <c r="L270">
        <v>0</v>
      </c>
      <c r="M270">
        <v>0</v>
      </c>
      <c r="N270">
        <v>0</v>
      </c>
      <c r="O270">
        <v>1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1">
        <v>0</v>
      </c>
      <c r="X270">
        <v>1</v>
      </c>
      <c r="Y270">
        <v>0</v>
      </c>
      <c r="Z270">
        <v>1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3</v>
      </c>
      <c r="AP270" t="s">
        <v>146</v>
      </c>
      <c r="AQ270" t="s">
        <v>146</v>
      </c>
      <c r="AR270">
        <v>4</v>
      </c>
    </row>
    <row r="271" spans="1:44" x14ac:dyDescent="0.25">
      <c r="A271">
        <v>34269</v>
      </c>
      <c r="B271" t="s">
        <v>941</v>
      </c>
      <c r="E271" t="s">
        <v>114</v>
      </c>
      <c r="G271">
        <v>0</v>
      </c>
      <c r="H271" t="s">
        <v>115</v>
      </c>
      <c r="I271" t="s">
        <v>115</v>
      </c>
      <c r="J271" t="s">
        <v>115</v>
      </c>
      <c r="K271" t="s">
        <v>115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3</v>
      </c>
      <c r="AP271" t="s">
        <v>146</v>
      </c>
      <c r="AQ271" t="s">
        <v>146</v>
      </c>
      <c r="AR271">
        <v>4</v>
      </c>
    </row>
    <row r="272" spans="1:44" x14ac:dyDescent="0.25">
      <c r="A272">
        <v>34270</v>
      </c>
      <c r="B272" t="s">
        <v>943</v>
      </c>
      <c r="C272">
        <v>739</v>
      </c>
      <c r="D272">
        <v>680</v>
      </c>
      <c r="E272" t="s">
        <v>233</v>
      </c>
      <c r="F272" t="s">
        <v>945</v>
      </c>
      <c r="G272">
        <v>748</v>
      </c>
      <c r="H272">
        <v>40</v>
      </c>
      <c r="I272">
        <v>4.7916666670000003</v>
      </c>
      <c r="J272">
        <v>3.4729729730000001</v>
      </c>
      <c r="K272">
        <v>6.0250000000000004</v>
      </c>
      <c r="L272">
        <v>40</v>
      </c>
      <c r="M272">
        <v>230</v>
      </c>
      <c r="N272">
        <v>257</v>
      </c>
      <c r="O272">
        <v>241</v>
      </c>
      <c r="P272">
        <v>2</v>
      </c>
      <c r="Q272">
        <v>243</v>
      </c>
      <c r="R272">
        <v>289</v>
      </c>
      <c r="S272">
        <v>198</v>
      </c>
      <c r="T272">
        <v>16</v>
      </c>
      <c r="U272">
        <v>0.53979999999999995</v>
      </c>
      <c r="V272">
        <v>5.3834</v>
      </c>
      <c r="W272" s="1">
        <v>0.17</v>
      </c>
      <c r="X272">
        <v>741</v>
      </c>
      <c r="Y272">
        <v>109</v>
      </c>
      <c r="Z272">
        <v>868</v>
      </c>
      <c r="AA272">
        <v>163</v>
      </c>
      <c r="AB272">
        <v>0</v>
      </c>
      <c r="AC272">
        <v>42</v>
      </c>
      <c r="AD272">
        <v>28</v>
      </c>
      <c r="AE272">
        <v>0</v>
      </c>
      <c r="AF272">
        <v>0</v>
      </c>
      <c r="AG272">
        <v>0</v>
      </c>
      <c r="AH272">
        <v>28</v>
      </c>
      <c r="AI272">
        <v>0</v>
      </c>
      <c r="AJ272">
        <v>0</v>
      </c>
      <c r="AK272">
        <v>0</v>
      </c>
      <c r="AL272">
        <v>0</v>
      </c>
      <c r="AM272">
        <v>76</v>
      </c>
      <c r="AN272">
        <v>19</v>
      </c>
      <c r="AO272">
        <v>2</v>
      </c>
      <c r="AP272" t="s">
        <v>946</v>
      </c>
      <c r="AQ272" t="s">
        <v>785</v>
      </c>
      <c r="AR272">
        <v>1</v>
      </c>
    </row>
    <row r="273" spans="1:44" x14ac:dyDescent="0.25">
      <c r="A273">
        <v>34271</v>
      </c>
      <c r="B273" t="s">
        <v>947</v>
      </c>
      <c r="E273" t="s">
        <v>114</v>
      </c>
      <c r="G273">
        <v>0</v>
      </c>
      <c r="H273" t="s">
        <v>115</v>
      </c>
      <c r="I273" t="s">
        <v>115</v>
      </c>
      <c r="J273" t="s">
        <v>115</v>
      </c>
      <c r="K273" t="s">
        <v>115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 s="1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3</v>
      </c>
      <c r="AP273" t="s">
        <v>146</v>
      </c>
      <c r="AQ273" t="s">
        <v>146</v>
      </c>
      <c r="AR273">
        <v>4</v>
      </c>
    </row>
    <row r="274" spans="1:44" x14ac:dyDescent="0.25">
      <c r="A274">
        <v>34272</v>
      </c>
      <c r="B274" t="s">
        <v>949</v>
      </c>
      <c r="E274" t="s">
        <v>114</v>
      </c>
      <c r="G274">
        <v>108</v>
      </c>
      <c r="H274" t="s">
        <v>115</v>
      </c>
      <c r="I274">
        <v>5.5</v>
      </c>
      <c r="J274">
        <v>9</v>
      </c>
      <c r="K274">
        <v>9</v>
      </c>
      <c r="L274">
        <v>4</v>
      </c>
      <c r="M274">
        <v>11</v>
      </c>
      <c r="N274">
        <v>18</v>
      </c>
      <c r="O274">
        <v>9</v>
      </c>
      <c r="P274">
        <v>0</v>
      </c>
      <c r="Q274">
        <v>15</v>
      </c>
      <c r="R274">
        <v>50</v>
      </c>
      <c r="S274">
        <v>43</v>
      </c>
      <c r="T274">
        <v>0</v>
      </c>
      <c r="U274">
        <v>0</v>
      </c>
      <c r="V274">
        <v>4.6295999999999999</v>
      </c>
      <c r="W274" s="1">
        <v>0.08</v>
      </c>
      <c r="X274">
        <v>48</v>
      </c>
      <c r="Y274">
        <v>16</v>
      </c>
      <c r="Z274">
        <v>51</v>
      </c>
      <c r="AA274">
        <v>5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3</v>
      </c>
      <c r="AP274" t="s">
        <v>368</v>
      </c>
      <c r="AQ274" t="s">
        <v>951</v>
      </c>
      <c r="AR274">
        <v>1</v>
      </c>
    </row>
    <row r="275" spans="1:44" x14ac:dyDescent="0.25">
      <c r="A275">
        <v>34273</v>
      </c>
      <c r="B275" t="s">
        <v>952</v>
      </c>
      <c r="E275" t="s">
        <v>114</v>
      </c>
      <c r="G275">
        <v>0</v>
      </c>
      <c r="H275" t="s">
        <v>115</v>
      </c>
      <c r="I275" t="s">
        <v>115</v>
      </c>
      <c r="J275" t="s">
        <v>115</v>
      </c>
      <c r="K275" t="s">
        <v>115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 s="1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3</v>
      </c>
      <c r="AP275" t="s">
        <v>146</v>
      </c>
      <c r="AQ275" t="s">
        <v>146</v>
      </c>
      <c r="AR275">
        <v>4</v>
      </c>
    </row>
    <row r="276" spans="1:44" x14ac:dyDescent="0.25">
      <c r="A276">
        <v>34274</v>
      </c>
      <c r="B276" t="s">
        <v>954</v>
      </c>
      <c r="E276" t="s">
        <v>114</v>
      </c>
      <c r="G276">
        <v>78</v>
      </c>
      <c r="H276" t="s">
        <v>115</v>
      </c>
      <c r="I276">
        <v>15</v>
      </c>
      <c r="J276">
        <v>17</v>
      </c>
      <c r="K276">
        <v>9</v>
      </c>
      <c r="L276">
        <v>2</v>
      </c>
      <c r="M276">
        <v>15</v>
      </c>
      <c r="N276">
        <v>17</v>
      </c>
      <c r="O276">
        <v>9</v>
      </c>
      <c r="P276">
        <v>8</v>
      </c>
      <c r="Q276">
        <v>10</v>
      </c>
      <c r="R276">
        <v>22</v>
      </c>
      <c r="S276">
        <v>11</v>
      </c>
      <c r="T276">
        <v>27</v>
      </c>
      <c r="U276">
        <v>0</v>
      </c>
      <c r="V276">
        <v>4</v>
      </c>
      <c r="W276" s="1">
        <v>7.0000000000000007E-2</v>
      </c>
      <c r="X276">
        <v>41</v>
      </c>
      <c r="Y276">
        <v>2</v>
      </c>
      <c r="Z276">
        <v>52</v>
      </c>
      <c r="AA276">
        <v>3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3</v>
      </c>
      <c r="AP276" t="s">
        <v>673</v>
      </c>
      <c r="AQ276" t="s">
        <v>956</v>
      </c>
      <c r="AR276">
        <v>2</v>
      </c>
    </row>
    <row r="277" spans="1:44" x14ac:dyDescent="0.25">
      <c r="A277">
        <v>34276</v>
      </c>
      <c r="B277" t="s">
        <v>957</v>
      </c>
      <c r="E277" t="s">
        <v>114</v>
      </c>
      <c r="G277">
        <v>321</v>
      </c>
      <c r="H277">
        <v>2.5</v>
      </c>
      <c r="I277">
        <v>17</v>
      </c>
      <c r="J277">
        <v>2.9090909090000001</v>
      </c>
      <c r="K277">
        <v>11.5</v>
      </c>
      <c r="L277">
        <v>5</v>
      </c>
      <c r="M277">
        <v>34</v>
      </c>
      <c r="N277">
        <v>32</v>
      </c>
      <c r="O277">
        <v>23</v>
      </c>
      <c r="P277">
        <v>12</v>
      </c>
      <c r="Q277">
        <v>36</v>
      </c>
      <c r="R277">
        <v>136</v>
      </c>
      <c r="S277">
        <v>113</v>
      </c>
      <c r="T277">
        <v>24</v>
      </c>
      <c r="U277">
        <v>0</v>
      </c>
      <c r="V277">
        <v>5.6782000000000004</v>
      </c>
      <c r="W277" s="1">
        <v>0.17</v>
      </c>
      <c r="X277">
        <v>105</v>
      </c>
      <c r="Y277">
        <v>27</v>
      </c>
      <c r="Z277">
        <v>106</v>
      </c>
      <c r="AA277">
        <v>17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3</v>
      </c>
      <c r="AP277" t="s">
        <v>959</v>
      </c>
      <c r="AQ277" t="s">
        <v>960</v>
      </c>
      <c r="AR277">
        <v>2</v>
      </c>
    </row>
    <row r="278" spans="1:44" x14ac:dyDescent="0.25">
      <c r="A278">
        <v>34277</v>
      </c>
      <c r="B278" t="s">
        <v>961</v>
      </c>
      <c r="E278" t="s">
        <v>114</v>
      </c>
      <c r="G278">
        <v>0</v>
      </c>
      <c r="H278" t="s">
        <v>115</v>
      </c>
      <c r="I278" t="s">
        <v>115</v>
      </c>
      <c r="J278" t="s">
        <v>115</v>
      </c>
      <c r="K278" t="s">
        <v>115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 s="1">
        <v>0</v>
      </c>
      <c r="X278">
        <v>0</v>
      </c>
      <c r="Y278">
        <v>0</v>
      </c>
      <c r="Z278">
        <v>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3</v>
      </c>
      <c r="AP278" t="s">
        <v>146</v>
      </c>
      <c r="AQ278" t="s">
        <v>146</v>
      </c>
      <c r="AR278">
        <v>4</v>
      </c>
    </row>
    <row r="279" spans="1:44" x14ac:dyDescent="0.25">
      <c r="A279">
        <v>34278</v>
      </c>
      <c r="B279" t="s">
        <v>963</v>
      </c>
      <c r="E279" t="s">
        <v>114</v>
      </c>
      <c r="G279">
        <v>0</v>
      </c>
      <c r="H279" t="s">
        <v>115</v>
      </c>
      <c r="I279" t="s">
        <v>115</v>
      </c>
      <c r="J279" t="s">
        <v>115</v>
      </c>
      <c r="K279" t="s">
        <v>115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1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3</v>
      </c>
      <c r="AP279" t="s">
        <v>146</v>
      </c>
      <c r="AQ279" t="s">
        <v>146</v>
      </c>
      <c r="AR279">
        <v>4</v>
      </c>
    </row>
    <row r="280" spans="1:44" x14ac:dyDescent="0.25">
      <c r="A280">
        <v>34279</v>
      </c>
      <c r="B280" t="s">
        <v>965</v>
      </c>
      <c r="E280" t="s">
        <v>114</v>
      </c>
      <c r="G280">
        <v>0</v>
      </c>
      <c r="H280" t="s">
        <v>115</v>
      </c>
      <c r="I280" t="s">
        <v>115</v>
      </c>
      <c r="J280" t="s">
        <v>115</v>
      </c>
      <c r="K280" t="s">
        <v>115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1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3</v>
      </c>
      <c r="AP280" t="s">
        <v>146</v>
      </c>
      <c r="AQ280" t="s">
        <v>146</v>
      </c>
      <c r="AR280">
        <v>4</v>
      </c>
    </row>
    <row r="281" spans="1:44" x14ac:dyDescent="0.25">
      <c r="A281">
        <v>34280</v>
      </c>
      <c r="B281" t="s">
        <v>967</v>
      </c>
      <c r="E281" t="s">
        <v>114</v>
      </c>
      <c r="G281">
        <v>0</v>
      </c>
      <c r="H281" t="s">
        <v>115</v>
      </c>
      <c r="I281" t="s">
        <v>115</v>
      </c>
      <c r="J281" t="s">
        <v>115</v>
      </c>
      <c r="K281" t="s">
        <v>115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 s="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3</v>
      </c>
      <c r="AP281" t="s">
        <v>146</v>
      </c>
      <c r="AQ281" t="s">
        <v>146</v>
      </c>
      <c r="AR281">
        <v>1</v>
      </c>
    </row>
    <row r="282" spans="1:44" x14ac:dyDescent="0.25">
      <c r="A282">
        <v>34281</v>
      </c>
      <c r="B282" t="s">
        <v>969</v>
      </c>
      <c r="E282" t="s">
        <v>114</v>
      </c>
      <c r="G282">
        <v>9</v>
      </c>
      <c r="H282" t="s">
        <v>115</v>
      </c>
      <c r="I282">
        <v>2</v>
      </c>
      <c r="J282">
        <v>3</v>
      </c>
      <c r="K282" t="s">
        <v>115</v>
      </c>
      <c r="L282">
        <v>2</v>
      </c>
      <c r="M282">
        <v>10</v>
      </c>
      <c r="N282">
        <v>6</v>
      </c>
      <c r="O282">
        <v>1</v>
      </c>
      <c r="P282">
        <v>0</v>
      </c>
      <c r="Q282">
        <v>7</v>
      </c>
      <c r="R282">
        <v>2</v>
      </c>
      <c r="S282">
        <v>0</v>
      </c>
      <c r="T282">
        <v>0</v>
      </c>
      <c r="U282">
        <v>11.1111</v>
      </c>
      <c r="V282">
        <v>0</v>
      </c>
      <c r="W282" s="1">
        <v>0.01</v>
      </c>
      <c r="X282">
        <v>6</v>
      </c>
      <c r="Y282">
        <v>0</v>
      </c>
      <c r="Z282">
        <v>19</v>
      </c>
      <c r="AA282">
        <v>7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3</v>
      </c>
      <c r="AP282" t="s">
        <v>146</v>
      </c>
      <c r="AQ282" t="s">
        <v>971</v>
      </c>
      <c r="AR282">
        <v>3</v>
      </c>
    </row>
    <row r="283" spans="1:44" x14ac:dyDescent="0.25">
      <c r="A283">
        <v>34282</v>
      </c>
      <c r="B283" t="s">
        <v>972</v>
      </c>
      <c r="E283" t="s">
        <v>114</v>
      </c>
      <c r="G283">
        <v>0</v>
      </c>
      <c r="H283" t="s">
        <v>115</v>
      </c>
      <c r="I283" t="s">
        <v>115</v>
      </c>
      <c r="J283" t="s">
        <v>115</v>
      </c>
      <c r="K283" t="s">
        <v>115</v>
      </c>
      <c r="L283">
        <v>0</v>
      </c>
      <c r="M283">
        <v>2</v>
      </c>
      <c r="N283">
        <v>1</v>
      </c>
      <c r="O283">
        <v>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 s="1">
        <v>0</v>
      </c>
      <c r="X283">
        <v>5</v>
      </c>
      <c r="Y283">
        <v>0</v>
      </c>
      <c r="Z283">
        <v>5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3</v>
      </c>
      <c r="AP283" t="s">
        <v>146</v>
      </c>
      <c r="AQ283" t="s">
        <v>146</v>
      </c>
      <c r="AR283">
        <v>2</v>
      </c>
    </row>
    <row r="284" spans="1:44" x14ac:dyDescent="0.25">
      <c r="A284">
        <v>34283</v>
      </c>
      <c r="B284" t="s">
        <v>974</v>
      </c>
      <c r="E284" t="s">
        <v>114</v>
      </c>
      <c r="G284">
        <v>0</v>
      </c>
      <c r="H284" t="s">
        <v>115</v>
      </c>
      <c r="I284" t="s">
        <v>115</v>
      </c>
      <c r="J284" t="s">
        <v>115</v>
      </c>
      <c r="K284" t="s">
        <v>115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 s="1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3</v>
      </c>
      <c r="AP284" t="s">
        <v>146</v>
      </c>
      <c r="AQ284" t="s">
        <v>146</v>
      </c>
      <c r="AR284">
        <v>4</v>
      </c>
    </row>
    <row r="285" spans="1:44" x14ac:dyDescent="0.25">
      <c r="A285">
        <v>34284</v>
      </c>
      <c r="B285" t="s">
        <v>976</v>
      </c>
      <c r="E285" t="s">
        <v>114</v>
      </c>
      <c r="G285">
        <v>109</v>
      </c>
      <c r="H285" t="s">
        <v>115</v>
      </c>
      <c r="I285">
        <v>3.5</v>
      </c>
      <c r="J285">
        <v>1</v>
      </c>
      <c r="K285">
        <v>0.5</v>
      </c>
      <c r="L285">
        <v>2</v>
      </c>
      <c r="M285">
        <v>14</v>
      </c>
      <c r="N285">
        <v>7</v>
      </c>
      <c r="O285">
        <v>9</v>
      </c>
      <c r="P285">
        <v>0</v>
      </c>
      <c r="Q285">
        <v>14</v>
      </c>
      <c r="R285">
        <v>42</v>
      </c>
      <c r="S285">
        <v>41</v>
      </c>
      <c r="T285">
        <v>12</v>
      </c>
      <c r="U285">
        <v>11.428599999999999</v>
      </c>
      <c r="V285">
        <v>20.952400000000001</v>
      </c>
      <c r="W285" s="1">
        <v>0.13</v>
      </c>
      <c r="X285">
        <v>30</v>
      </c>
      <c r="Y285">
        <v>19</v>
      </c>
      <c r="Z285">
        <v>36</v>
      </c>
      <c r="AA285">
        <v>29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3</v>
      </c>
      <c r="AP285" t="s">
        <v>978</v>
      </c>
      <c r="AQ285" t="s">
        <v>979</v>
      </c>
      <c r="AR285">
        <v>4</v>
      </c>
    </row>
    <row r="286" spans="1:44" x14ac:dyDescent="0.25">
      <c r="A286">
        <v>34285</v>
      </c>
      <c r="B286" t="s">
        <v>980</v>
      </c>
      <c r="E286" t="s">
        <v>114</v>
      </c>
      <c r="G286">
        <v>0</v>
      </c>
      <c r="H286" t="s">
        <v>115</v>
      </c>
      <c r="I286" t="s">
        <v>115</v>
      </c>
      <c r="J286" t="s">
        <v>115</v>
      </c>
      <c r="K286" t="s">
        <v>115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1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3</v>
      </c>
      <c r="AP286" t="s">
        <v>146</v>
      </c>
      <c r="AQ286" t="s">
        <v>146</v>
      </c>
      <c r="AR286">
        <v>3</v>
      </c>
    </row>
    <row r="287" spans="1:44" x14ac:dyDescent="0.25">
      <c r="A287">
        <v>34286</v>
      </c>
      <c r="B287" t="s">
        <v>982</v>
      </c>
      <c r="E287" t="s">
        <v>114</v>
      </c>
      <c r="G287">
        <v>0</v>
      </c>
      <c r="H287" t="s">
        <v>115</v>
      </c>
      <c r="I287" t="s">
        <v>115</v>
      </c>
      <c r="J287" t="s">
        <v>115</v>
      </c>
      <c r="K287" t="s">
        <v>115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 s="1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3</v>
      </c>
      <c r="AP287" t="s">
        <v>146</v>
      </c>
      <c r="AQ287" t="s">
        <v>146</v>
      </c>
      <c r="AR287">
        <v>4</v>
      </c>
    </row>
    <row r="288" spans="1:44" x14ac:dyDescent="0.25">
      <c r="A288">
        <v>34287</v>
      </c>
      <c r="B288" t="s">
        <v>984</v>
      </c>
      <c r="E288" t="s">
        <v>114</v>
      </c>
      <c r="G288">
        <v>0</v>
      </c>
      <c r="H288" t="s">
        <v>115</v>
      </c>
      <c r="I288" t="s">
        <v>115</v>
      </c>
      <c r="J288" t="s">
        <v>115</v>
      </c>
      <c r="K288" t="s">
        <v>115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 s="1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3</v>
      </c>
      <c r="AP288" t="s">
        <v>146</v>
      </c>
      <c r="AQ288" t="s">
        <v>146</v>
      </c>
      <c r="AR288">
        <v>4</v>
      </c>
    </row>
    <row r="289" spans="1:44" x14ac:dyDescent="0.25">
      <c r="A289">
        <v>34288</v>
      </c>
      <c r="B289" t="s">
        <v>986</v>
      </c>
      <c r="E289" t="s">
        <v>114</v>
      </c>
      <c r="G289">
        <v>18</v>
      </c>
      <c r="H289" t="s">
        <v>115</v>
      </c>
      <c r="I289" t="s">
        <v>115</v>
      </c>
      <c r="J289">
        <v>1</v>
      </c>
      <c r="K289" t="s">
        <v>115</v>
      </c>
      <c r="L289">
        <v>0</v>
      </c>
      <c r="M289">
        <v>1</v>
      </c>
      <c r="N289">
        <v>1</v>
      </c>
      <c r="O289">
        <v>0</v>
      </c>
      <c r="P289">
        <v>0</v>
      </c>
      <c r="Q289">
        <v>10</v>
      </c>
      <c r="R289">
        <v>8</v>
      </c>
      <c r="S289">
        <v>0</v>
      </c>
      <c r="T289">
        <v>0</v>
      </c>
      <c r="U289">
        <v>0</v>
      </c>
      <c r="V289">
        <v>5.5556000000000001</v>
      </c>
      <c r="W289" s="1">
        <v>0.05</v>
      </c>
      <c r="X289">
        <v>5</v>
      </c>
      <c r="Y289">
        <v>3</v>
      </c>
      <c r="Z289">
        <v>2</v>
      </c>
      <c r="AA289">
        <v>1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3</v>
      </c>
      <c r="AP289" t="s">
        <v>895</v>
      </c>
      <c r="AQ289" t="s">
        <v>294</v>
      </c>
      <c r="AR289">
        <v>1</v>
      </c>
    </row>
    <row r="290" spans="1:44" x14ac:dyDescent="0.25">
      <c r="A290">
        <v>34289</v>
      </c>
      <c r="B290" t="s">
        <v>988</v>
      </c>
      <c r="E290" t="s">
        <v>114</v>
      </c>
      <c r="G290">
        <v>128</v>
      </c>
      <c r="H290" t="s">
        <v>115</v>
      </c>
      <c r="I290">
        <v>5.6666666670000003</v>
      </c>
      <c r="J290">
        <v>3.75</v>
      </c>
      <c r="K290">
        <v>3.75</v>
      </c>
      <c r="L290">
        <v>4</v>
      </c>
      <c r="M290">
        <v>17</v>
      </c>
      <c r="N290">
        <v>15</v>
      </c>
      <c r="O290">
        <v>15</v>
      </c>
      <c r="P290">
        <v>6</v>
      </c>
      <c r="Q290">
        <v>20</v>
      </c>
      <c r="R290">
        <v>41</v>
      </c>
      <c r="S290">
        <v>45</v>
      </c>
      <c r="T290">
        <v>16</v>
      </c>
      <c r="U290">
        <v>2.4390000000000001</v>
      </c>
      <c r="V290">
        <v>5.6910999999999996</v>
      </c>
      <c r="W290" s="1">
        <v>0.11</v>
      </c>
      <c r="X290">
        <v>54</v>
      </c>
      <c r="Y290">
        <v>10</v>
      </c>
      <c r="Z290">
        <v>55</v>
      </c>
      <c r="AA290">
        <v>11</v>
      </c>
      <c r="AB290">
        <v>0</v>
      </c>
      <c r="AC290">
        <v>10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16</v>
      </c>
      <c r="AN290">
        <v>0</v>
      </c>
      <c r="AO290">
        <v>3</v>
      </c>
      <c r="AP290" t="s">
        <v>990</v>
      </c>
      <c r="AQ290" t="s">
        <v>170</v>
      </c>
      <c r="AR290">
        <v>2</v>
      </c>
    </row>
    <row r="291" spans="1:44" x14ac:dyDescent="0.25">
      <c r="A291">
        <v>34290</v>
      </c>
      <c r="B291" t="s">
        <v>991</v>
      </c>
      <c r="E291" t="s">
        <v>114</v>
      </c>
      <c r="G291">
        <v>12</v>
      </c>
      <c r="H291" t="s">
        <v>115</v>
      </c>
      <c r="I291" t="s">
        <v>115</v>
      </c>
      <c r="J291" t="s">
        <v>115</v>
      </c>
      <c r="K291" t="s">
        <v>115</v>
      </c>
      <c r="L291">
        <v>0</v>
      </c>
      <c r="M291">
        <v>3</v>
      </c>
      <c r="N291">
        <v>2</v>
      </c>
      <c r="O291">
        <v>0</v>
      </c>
      <c r="P291">
        <v>0</v>
      </c>
      <c r="Q291">
        <v>1</v>
      </c>
      <c r="R291">
        <v>5</v>
      </c>
      <c r="S291">
        <v>5</v>
      </c>
      <c r="T291">
        <v>1</v>
      </c>
      <c r="U291">
        <v>0</v>
      </c>
      <c r="V291">
        <v>8.3332999999999995</v>
      </c>
      <c r="W291" s="1">
        <v>0.04</v>
      </c>
      <c r="X291">
        <v>2</v>
      </c>
      <c r="Y291">
        <v>1</v>
      </c>
      <c r="Z291">
        <v>6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3</v>
      </c>
      <c r="AP291" t="s">
        <v>294</v>
      </c>
      <c r="AQ291" t="s">
        <v>146</v>
      </c>
      <c r="AR291">
        <v>1</v>
      </c>
    </row>
    <row r="292" spans="1:44" x14ac:dyDescent="0.25">
      <c r="A292">
        <v>34291</v>
      </c>
      <c r="B292" t="s">
        <v>993</v>
      </c>
      <c r="E292" t="s">
        <v>114</v>
      </c>
      <c r="G292">
        <v>0</v>
      </c>
      <c r="H292" t="s">
        <v>115</v>
      </c>
      <c r="I292" t="s">
        <v>115</v>
      </c>
      <c r="J292" t="s">
        <v>115</v>
      </c>
      <c r="K292" t="s">
        <v>115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 s="1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3</v>
      </c>
      <c r="AP292" t="s">
        <v>146</v>
      </c>
      <c r="AQ292" t="s">
        <v>146</v>
      </c>
      <c r="AR292">
        <v>4</v>
      </c>
    </row>
    <row r="293" spans="1:44" x14ac:dyDescent="0.25">
      <c r="A293">
        <v>34292</v>
      </c>
      <c r="B293" t="s">
        <v>995</v>
      </c>
      <c r="E293" t="s">
        <v>114</v>
      </c>
      <c r="G293">
        <v>0</v>
      </c>
      <c r="H293" t="s">
        <v>115</v>
      </c>
      <c r="I293" t="s">
        <v>115</v>
      </c>
      <c r="J293" t="s">
        <v>115</v>
      </c>
      <c r="K293" t="s">
        <v>115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 s="1">
        <v>0</v>
      </c>
      <c r="X293">
        <v>2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3</v>
      </c>
      <c r="AP293" t="s">
        <v>146</v>
      </c>
      <c r="AQ293" t="s">
        <v>146</v>
      </c>
      <c r="AR293">
        <v>4</v>
      </c>
    </row>
    <row r="294" spans="1:44" x14ac:dyDescent="0.25">
      <c r="A294">
        <v>34293</v>
      </c>
      <c r="B294" t="s">
        <v>997</v>
      </c>
      <c r="E294" t="s">
        <v>114</v>
      </c>
      <c r="G294">
        <v>25</v>
      </c>
      <c r="H294" t="s">
        <v>115</v>
      </c>
      <c r="I294" t="s">
        <v>115</v>
      </c>
      <c r="J294">
        <v>1.5</v>
      </c>
      <c r="K294">
        <v>0.33333333300000001</v>
      </c>
      <c r="L294">
        <v>3</v>
      </c>
      <c r="M294">
        <v>8</v>
      </c>
      <c r="N294">
        <v>6</v>
      </c>
      <c r="O294">
        <v>1</v>
      </c>
      <c r="P294">
        <v>0</v>
      </c>
      <c r="Q294">
        <v>5</v>
      </c>
      <c r="R294">
        <v>10</v>
      </c>
      <c r="S294">
        <v>8</v>
      </c>
      <c r="T294">
        <v>2</v>
      </c>
      <c r="U294">
        <v>12.5</v>
      </c>
      <c r="V294">
        <v>25</v>
      </c>
      <c r="W294" s="1">
        <v>0.05</v>
      </c>
      <c r="X294">
        <v>11</v>
      </c>
      <c r="Y294">
        <v>3</v>
      </c>
      <c r="Z294">
        <v>18</v>
      </c>
      <c r="AA294">
        <v>7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3</v>
      </c>
      <c r="AP294" t="s">
        <v>529</v>
      </c>
      <c r="AQ294" t="s">
        <v>118</v>
      </c>
      <c r="AR294">
        <v>4</v>
      </c>
    </row>
    <row r="295" spans="1:44" x14ac:dyDescent="0.25">
      <c r="A295">
        <v>34294</v>
      </c>
      <c r="B295" t="s">
        <v>999</v>
      </c>
      <c r="E295" t="s">
        <v>114</v>
      </c>
      <c r="G295">
        <v>25</v>
      </c>
      <c r="H295" t="s">
        <v>115</v>
      </c>
      <c r="I295" t="s">
        <v>115</v>
      </c>
      <c r="J295" t="s">
        <v>115</v>
      </c>
      <c r="K295" t="s">
        <v>115</v>
      </c>
      <c r="L295">
        <v>1</v>
      </c>
      <c r="M295">
        <v>4</v>
      </c>
      <c r="N295">
        <v>6</v>
      </c>
      <c r="O295">
        <v>0</v>
      </c>
      <c r="P295">
        <v>0</v>
      </c>
      <c r="Q295">
        <v>5</v>
      </c>
      <c r="R295">
        <v>12</v>
      </c>
      <c r="S295">
        <v>8</v>
      </c>
      <c r="T295">
        <v>0</v>
      </c>
      <c r="U295">
        <v>0</v>
      </c>
      <c r="V295">
        <v>0</v>
      </c>
      <c r="W295" s="1">
        <v>0.06</v>
      </c>
      <c r="X295">
        <v>23</v>
      </c>
      <c r="Y295">
        <v>0</v>
      </c>
      <c r="Z295">
        <v>12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3</v>
      </c>
      <c r="AP295" t="s">
        <v>146</v>
      </c>
      <c r="AQ295" t="s">
        <v>146</v>
      </c>
      <c r="AR295">
        <v>1</v>
      </c>
    </row>
    <row r="296" spans="1:44" x14ac:dyDescent="0.25">
      <c r="A296">
        <v>34295</v>
      </c>
      <c r="B296" t="s">
        <v>1001</v>
      </c>
      <c r="E296" t="s">
        <v>114</v>
      </c>
      <c r="G296">
        <v>32</v>
      </c>
      <c r="H296" t="s">
        <v>115</v>
      </c>
      <c r="I296">
        <v>13</v>
      </c>
      <c r="J296">
        <v>4</v>
      </c>
      <c r="K296" t="s">
        <v>115</v>
      </c>
      <c r="L296">
        <v>2</v>
      </c>
      <c r="M296">
        <v>13</v>
      </c>
      <c r="N296">
        <v>8</v>
      </c>
      <c r="O296">
        <v>6</v>
      </c>
      <c r="P296">
        <v>0</v>
      </c>
      <c r="Q296">
        <v>2</v>
      </c>
      <c r="R296">
        <v>18</v>
      </c>
      <c r="S296">
        <v>12</v>
      </c>
      <c r="T296">
        <v>0</v>
      </c>
      <c r="U296">
        <v>0</v>
      </c>
      <c r="V296">
        <v>9.375</v>
      </c>
      <c r="W296" s="1">
        <v>0.05</v>
      </c>
      <c r="X296">
        <v>19</v>
      </c>
      <c r="Y296">
        <v>1</v>
      </c>
      <c r="Z296">
        <v>32</v>
      </c>
      <c r="AA296">
        <v>3</v>
      </c>
      <c r="AB296">
        <v>0</v>
      </c>
      <c r="AC296">
        <v>24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13</v>
      </c>
      <c r="AL296">
        <v>0</v>
      </c>
      <c r="AM296">
        <v>42</v>
      </c>
      <c r="AN296">
        <v>17</v>
      </c>
      <c r="AO296">
        <v>3</v>
      </c>
      <c r="AP296" t="s">
        <v>681</v>
      </c>
      <c r="AQ296" t="s">
        <v>1003</v>
      </c>
      <c r="AR296">
        <v>1</v>
      </c>
    </row>
    <row r="297" spans="1:44" x14ac:dyDescent="0.25">
      <c r="A297">
        <v>34296</v>
      </c>
      <c r="B297" t="s">
        <v>1004</v>
      </c>
      <c r="E297" t="s">
        <v>114</v>
      </c>
      <c r="G297">
        <v>0</v>
      </c>
      <c r="H297" t="s">
        <v>115</v>
      </c>
      <c r="I297" t="s">
        <v>115</v>
      </c>
      <c r="J297" t="s">
        <v>115</v>
      </c>
      <c r="K297" t="s">
        <v>115</v>
      </c>
      <c r="L297">
        <v>0</v>
      </c>
      <c r="M297">
        <v>0</v>
      </c>
      <c r="N297">
        <v>0</v>
      </c>
      <c r="O297">
        <v>1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 s="1">
        <v>0</v>
      </c>
      <c r="X297">
        <v>1</v>
      </c>
      <c r="Y297">
        <v>0</v>
      </c>
      <c r="Z297">
        <v>1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3</v>
      </c>
      <c r="AP297" t="s">
        <v>146</v>
      </c>
      <c r="AQ297" t="s">
        <v>146</v>
      </c>
      <c r="AR297">
        <v>3</v>
      </c>
    </row>
    <row r="298" spans="1:44" x14ac:dyDescent="0.25">
      <c r="A298">
        <v>34297</v>
      </c>
      <c r="B298" t="s">
        <v>1006</v>
      </c>
      <c r="E298" t="s">
        <v>114</v>
      </c>
      <c r="G298">
        <v>0</v>
      </c>
      <c r="H298" t="s">
        <v>115</v>
      </c>
      <c r="I298" t="s">
        <v>115</v>
      </c>
      <c r="J298" t="s">
        <v>115</v>
      </c>
      <c r="K298" t="s">
        <v>115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 s="1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3</v>
      </c>
      <c r="AP298" t="s">
        <v>146</v>
      </c>
      <c r="AQ298" t="s">
        <v>146</v>
      </c>
      <c r="AR298">
        <v>3</v>
      </c>
    </row>
    <row r="299" spans="1:44" x14ac:dyDescent="0.25">
      <c r="A299">
        <v>34298</v>
      </c>
      <c r="B299" t="s">
        <v>1008</v>
      </c>
      <c r="C299">
        <v>218</v>
      </c>
      <c r="D299">
        <v>410</v>
      </c>
      <c r="E299" t="s">
        <v>134</v>
      </c>
      <c r="F299" t="s">
        <v>1010</v>
      </c>
      <c r="G299">
        <v>204</v>
      </c>
      <c r="H299" t="s">
        <v>115</v>
      </c>
      <c r="I299">
        <v>9</v>
      </c>
      <c r="J299">
        <v>4.3</v>
      </c>
      <c r="K299">
        <v>8.25</v>
      </c>
      <c r="L299">
        <v>12</v>
      </c>
      <c r="M299">
        <v>45</v>
      </c>
      <c r="N299">
        <v>43</v>
      </c>
      <c r="O299">
        <v>33</v>
      </c>
      <c r="P299">
        <v>0</v>
      </c>
      <c r="Q299">
        <v>65</v>
      </c>
      <c r="R299">
        <v>92</v>
      </c>
      <c r="S299">
        <v>43</v>
      </c>
      <c r="T299">
        <v>4</v>
      </c>
      <c r="U299">
        <v>5.4187000000000003</v>
      </c>
      <c r="V299">
        <v>10.6145</v>
      </c>
      <c r="W299" s="1">
        <v>0.09</v>
      </c>
      <c r="X299">
        <v>161</v>
      </c>
      <c r="Y299">
        <v>17</v>
      </c>
      <c r="Z299">
        <v>150</v>
      </c>
      <c r="AA299">
        <v>19</v>
      </c>
      <c r="AB299">
        <v>0</v>
      </c>
      <c r="AC299">
        <v>18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34</v>
      </c>
      <c r="AN299">
        <v>0</v>
      </c>
      <c r="AO299">
        <v>3</v>
      </c>
      <c r="AP299" t="s">
        <v>1011</v>
      </c>
      <c r="AQ299" t="s">
        <v>1012</v>
      </c>
      <c r="AR299">
        <v>1</v>
      </c>
    </row>
    <row r="300" spans="1:44" x14ac:dyDescent="0.25">
      <c r="A300">
        <v>34299</v>
      </c>
      <c r="B300" t="s">
        <v>1013</v>
      </c>
      <c r="C300">
        <v>400</v>
      </c>
      <c r="D300">
        <v>632</v>
      </c>
      <c r="E300" t="s">
        <v>233</v>
      </c>
      <c r="F300" t="s">
        <v>1015</v>
      </c>
      <c r="G300">
        <v>356</v>
      </c>
      <c r="H300" t="s">
        <v>115</v>
      </c>
      <c r="I300">
        <v>5.0476190479999996</v>
      </c>
      <c r="J300">
        <v>2.4750000000000001</v>
      </c>
      <c r="K300">
        <v>5.4</v>
      </c>
      <c r="L300">
        <v>21</v>
      </c>
      <c r="M300">
        <v>106</v>
      </c>
      <c r="N300">
        <v>99</v>
      </c>
      <c r="O300">
        <v>81</v>
      </c>
      <c r="P300">
        <v>0</v>
      </c>
      <c r="Q300">
        <v>86</v>
      </c>
      <c r="R300">
        <v>171</v>
      </c>
      <c r="S300">
        <v>97</v>
      </c>
      <c r="T300">
        <v>2</v>
      </c>
      <c r="U300">
        <v>1.4205000000000001</v>
      </c>
      <c r="V300">
        <v>9.1502999999999997</v>
      </c>
      <c r="W300" s="1">
        <v>0.11</v>
      </c>
      <c r="X300">
        <v>381</v>
      </c>
      <c r="Y300">
        <v>109</v>
      </c>
      <c r="Z300">
        <v>331</v>
      </c>
      <c r="AA300">
        <v>76</v>
      </c>
      <c r="AB300">
        <v>0</v>
      </c>
      <c r="AC300">
        <v>9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17</v>
      </c>
      <c r="AN300">
        <v>0</v>
      </c>
      <c r="AO300">
        <v>3</v>
      </c>
      <c r="AP300" t="s">
        <v>497</v>
      </c>
      <c r="AQ300" t="s">
        <v>1016</v>
      </c>
      <c r="AR300">
        <v>1</v>
      </c>
    </row>
    <row r="301" spans="1:44" x14ac:dyDescent="0.25">
      <c r="A301">
        <v>34300</v>
      </c>
      <c r="B301" t="s">
        <v>1017</v>
      </c>
      <c r="C301">
        <v>254</v>
      </c>
      <c r="D301">
        <v>331</v>
      </c>
      <c r="E301" t="s">
        <v>233</v>
      </c>
      <c r="F301" t="s">
        <v>1019</v>
      </c>
      <c r="G301">
        <v>207</v>
      </c>
      <c r="H301" t="s">
        <v>115</v>
      </c>
      <c r="I301">
        <v>40</v>
      </c>
      <c r="J301">
        <v>6.8333333329999997</v>
      </c>
      <c r="K301">
        <v>5</v>
      </c>
      <c r="L301">
        <v>6</v>
      </c>
      <c r="M301">
        <v>40</v>
      </c>
      <c r="N301">
        <v>41</v>
      </c>
      <c r="O301">
        <v>30</v>
      </c>
      <c r="P301">
        <v>0</v>
      </c>
      <c r="Q301">
        <v>29</v>
      </c>
      <c r="R301">
        <v>83</v>
      </c>
      <c r="S301">
        <v>83</v>
      </c>
      <c r="T301">
        <v>12</v>
      </c>
      <c r="U301">
        <v>1.4778</v>
      </c>
      <c r="V301">
        <v>8.3743999999999996</v>
      </c>
      <c r="W301" s="1">
        <v>0.1</v>
      </c>
      <c r="X301">
        <v>157</v>
      </c>
      <c r="Y301">
        <v>24</v>
      </c>
      <c r="Z301">
        <v>135</v>
      </c>
      <c r="AA301">
        <v>13</v>
      </c>
      <c r="AB301">
        <v>0</v>
      </c>
      <c r="AC301">
        <v>13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25</v>
      </c>
      <c r="AN301">
        <v>0</v>
      </c>
      <c r="AO301">
        <v>3</v>
      </c>
      <c r="AP301" t="s">
        <v>1020</v>
      </c>
      <c r="AQ301" t="s">
        <v>1021</v>
      </c>
      <c r="AR301">
        <v>1</v>
      </c>
    </row>
    <row r="302" spans="1:44" x14ac:dyDescent="0.25">
      <c r="A302">
        <v>34301</v>
      </c>
      <c r="B302" t="s">
        <v>1022</v>
      </c>
      <c r="C302">
        <v>4946</v>
      </c>
      <c r="D302">
        <v>1129</v>
      </c>
      <c r="E302" t="s">
        <v>233</v>
      </c>
      <c r="F302" t="s">
        <v>1026</v>
      </c>
      <c r="G302">
        <v>4038</v>
      </c>
      <c r="H302">
        <v>32.571428570000002</v>
      </c>
      <c r="I302">
        <v>27.88</v>
      </c>
      <c r="J302">
        <v>13.16326531</v>
      </c>
      <c r="K302">
        <v>14.68965517</v>
      </c>
      <c r="L302">
        <v>228</v>
      </c>
      <c r="M302">
        <v>697</v>
      </c>
      <c r="N302">
        <v>645</v>
      </c>
      <c r="O302">
        <v>426</v>
      </c>
      <c r="P302">
        <v>106</v>
      </c>
      <c r="Q302">
        <v>777</v>
      </c>
      <c r="R302">
        <v>1677</v>
      </c>
      <c r="S302">
        <v>1163</v>
      </c>
      <c r="T302">
        <v>315</v>
      </c>
      <c r="U302">
        <v>1.4486000000000001</v>
      </c>
      <c r="V302">
        <v>6.2244999999999999</v>
      </c>
      <c r="W302" s="1">
        <v>0.18</v>
      </c>
      <c r="X302">
        <v>2281</v>
      </c>
      <c r="Y302">
        <v>260</v>
      </c>
      <c r="Z302">
        <v>2222</v>
      </c>
      <c r="AA302">
        <v>110</v>
      </c>
      <c r="AB302">
        <v>0</v>
      </c>
      <c r="AC302">
        <v>69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15</v>
      </c>
      <c r="AL302">
        <v>0</v>
      </c>
      <c r="AM302">
        <v>137</v>
      </c>
      <c r="AN302">
        <v>12</v>
      </c>
      <c r="AO302">
        <v>3</v>
      </c>
      <c r="AP302" t="s">
        <v>1027</v>
      </c>
      <c r="AQ302" t="s">
        <v>1028</v>
      </c>
      <c r="AR302">
        <v>1</v>
      </c>
    </row>
    <row r="303" spans="1:44" x14ac:dyDescent="0.25">
      <c r="A303">
        <v>34302</v>
      </c>
      <c r="B303" t="s">
        <v>1029</v>
      </c>
      <c r="E303" t="s">
        <v>114</v>
      </c>
      <c r="G303">
        <v>0</v>
      </c>
      <c r="H303" t="s">
        <v>115</v>
      </c>
      <c r="I303" t="s">
        <v>115</v>
      </c>
      <c r="J303" t="s">
        <v>115</v>
      </c>
      <c r="K303" t="s">
        <v>115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s="1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3</v>
      </c>
      <c r="AP303" t="s">
        <v>146</v>
      </c>
      <c r="AQ303" t="s">
        <v>146</v>
      </c>
      <c r="AR303">
        <v>4</v>
      </c>
    </row>
    <row r="304" spans="1:44" x14ac:dyDescent="0.25">
      <c r="A304">
        <v>34303</v>
      </c>
      <c r="B304" t="s">
        <v>1031</v>
      </c>
      <c r="E304" t="s">
        <v>114</v>
      </c>
      <c r="G304">
        <v>0</v>
      </c>
      <c r="H304" t="s">
        <v>115</v>
      </c>
      <c r="I304" t="s">
        <v>115</v>
      </c>
      <c r="J304" t="s">
        <v>115</v>
      </c>
      <c r="K304" t="s">
        <v>115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s="1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3</v>
      </c>
      <c r="AP304" t="s">
        <v>146</v>
      </c>
      <c r="AQ304" t="s">
        <v>146</v>
      </c>
      <c r="AR304">
        <v>4</v>
      </c>
    </row>
    <row r="305" spans="1:44" x14ac:dyDescent="0.25">
      <c r="A305">
        <v>34304</v>
      </c>
      <c r="B305" t="s">
        <v>1033</v>
      </c>
      <c r="E305" t="s">
        <v>114</v>
      </c>
      <c r="G305">
        <v>0</v>
      </c>
      <c r="H305" t="s">
        <v>115</v>
      </c>
      <c r="I305" t="s">
        <v>115</v>
      </c>
      <c r="J305" t="s">
        <v>115</v>
      </c>
      <c r="K305" t="s">
        <v>115</v>
      </c>
      <c r="L305">
        <v>0</v>
      </c>
      <c r="M305">
        <v>0</v>
      </c>
      <c r="N305">
        <v>1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 s="1">
        <v>0</v>
      </c>
      <c r="X305">
        <v>1</v>
      </c>
      <c r="Y305">
        <v>0</v>
      </c>
      <c r="Z305">
        <v>1</v>
      </c>
      <c r="AA305">
        <v>0</v>
      </c>
      <c r="AB305">
        <v>0</v>
      </c>
      <c r="AC305">
        <v>1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3</v>
      </c>
      <c r="AP305" t="s">
        <v>146</v>
      </c>
      <c r="AQ305" t="s">
        <v>146</v>
      </c>
      <c r="AR305">
        <v>3</v>
      </c>
    </row>
    <row r="306" spans="1:44" x14ac:dyDescent="0.25">
      <c r="A306">
        <v>34305</v>
      </c>
      <c r="B306" t="s">
        <v>1035</v>
      </c>
      <c r="E306" t="s">
        <v>114</v>
      </c>
      <c r="G306">
        <v>0</v>
      </c>
      <c r="H306" t="s">
        <v>115</v>
      </c>
      <c r="I306" t="s">
        <v>115</v>
      </c>
      <c r="J306" t="s">
        <v>115</v>
      </c>
      <c r="K306" t="s">
        <v>115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 s="1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3</v>
      </c>
      <c r="AP306" t="s">
        <v>146</v>
      </c>
      <c r="AQ306" t="s">
        <v>146</v>
      </c>
      <c r="AR306">
        <v>4</v>
      </c>
    </row>
    <row r="307" spans="1:44" x14ac:dyDescent="0.25">
      <c r="A307">
        <v>34306</v>
      </c>
      <c r="B307" t="s">
        <v>1037</v>
      </c>
      <c r="E307" t="s">
        <v>114</v>
      </c>
      <c r="G307">
        <v>0</v>
      </c>
      <c r="H307" t="s">
        <v>115</v>
      </c>
      <c r="I307" t="s">
        <v>115</v>
      </c>
      <c r="J307" t="s">
        <v>115</v>
      </c>
      <c r="K307" t="s">
        <v>115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 s="1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3</v>
      </c>
      <c r="AP307" t="s">
        <v>146</v>
      </c>
      <c r="AQ307" t="s">
        <v>146</v>
      </c>
      <c r="AR307">
        <v>3</v>
      </c>
    </row>
    <row r="308" spans="1:44" x14ac:dyDescent="0.25">
      <c r="A308">
        <v>34307</v>
      </c>
      <c r="B308" t="s">
        <v>1039</v>
      </c>
      <c r="E308" t="s">
        <v>114</v>
      </c>
      <c r="G308">
        <v>58</v>
      </c>
      <c r="H308" t="s">
        <v>115</v>
      </c>
      <c r="I308">
        <v>9</v>
      </c>
      <c r="J308">
        <v>4.5</v>
      </c>
      <c r="K308">
        <v>1.3333333329999999</v>
      </c>
      <c r="L308">
        <v>1</v>
      </c>
      <c r="M308">
        <v>18</v>
      </c>
      <c r="N308">
        <v>9</v>
      </c>
      <c r="O308">
        <v>4</v>
      </c>
      <c r="P308">
        <v>0</v>
      </c>
      <c r="Q308">
        <v>11</v>
      </c>
      <c r="R308">
        <v>27</v>
      </c>
      <c r="S308">
        <v>18</v>
      </c>
      <c r="T308">
        <v>2</v>
      </c>
      <c r="U308">
        <v>0</v>
      </c>
      <c r="V308">
        <v>12.069000000000001</v>
      </c>
      <c r="W308" s="1">
        <v>0.05</v>
      </c>
      <c r="X308">
        <v>27</v>
      </c>
      <c r="Y308">
        <v>5</v>
      </c>
      <c r="Z308">
        <v>35</v>
      </c>
      <c r="AA308">
        <v>7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3</v>
      </c>
      <c r="AP308" t="s">
        <v>990</v>
      </c>
      <c r="AQ308" t="s">
        <v>170</v>
      </c>
      <c r="AR308">
        <v>1</v>
      </c>
    </row>
    <row r="309" spans="1:44" x14ac:dyDescent="0.25">
      <c r="A309">
        <v>34308</v>
      </c>
      <c r="B309" t="s">
        <v>1041</v>
      </c>
      <c r="E309" t="s">
        <v>114</v>
      </c>
      <c r="G309">
        <v>0</v>
      </c>
      <c r="H309" t="s">
        <v>115</v>
      </c>
      <c r="I309" t="s">
        <v>115</v>
      </c>
      <c r="J309" t="s">
        <v>115</v>
      </c>
      <c r="K309" t="s">
        <v>115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 s="1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3</v>
      </c>
      <c r="AP309" t="s">
        <v>146</v>
      </c>
      <c r="AQ309" t="s">
        <v>146</v>
      </c>
      <c r="AR309">
        <v>4</v>
      </c>
    </row>
    <row r="310" spans="1:44" x14ac:dyDescent="0.25">
      <c r="A310">
        <v>34309</v>
      </c>
      <c r="B310" t="s">
        <v>1043</v>
      </c>
      <c r="E310" t="s">
        <v>114</v>
      </c>
      <c r="G310">
        <v>53</v>
      </c>
      <c r="H310" t="s">
        <v>115</v>
      </c>
      <c r="I310">
        <v>9.5</v>
      </c>
      <c r="J310">
        <v>5</v>
      </c>
      <c r="K310" t="s">
        <v>115</v>
      </c>
      <c r="L310">
        <v>2</v>
      </c>
      <c r="M310">
        <v>19</v>
      </c>
      <c r="N310">
        <v>15</v>
      </c>
      <c r="O310">
        <v>19</v>
      </c>
      <c r="P310">
        <v>0</v>
      </c>
      <c r="Q310">
        <v>6</v>
      </c>
      <c r="R310">
        <v>32</v>
      </c>
      <c r="S310">
        <v>11</v>
      </c>
      <c r="T310">
        <v>4</v>
      </c>
      <c r="U310">
        <v>1.8868</v>
      </c>
      <c r="V310">
        <v>2.0407999999999999</v>
      </c>
      <c r="W310" s="1">
        <v>0.03</v>
      </c>
      <c r="X310">
        <v>59</v>
      </c>
      <c r="Y310">
        <v>1</v>
      </c>
      <c r="Z310">
        <v>59</v>
      </c>
      <c r="AA310">
        <v>5</v>
      </c>
      <c r="AB310">
        <v>0</v>
      </c>
      <c r="AC310">
        <v>7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3</v>
      </c>
      <c r="AL310">
        <v>0</v>
      </c>
      <c r="AM310">
        <v>9</v>
      </c>
      <c r="AN310">
        <v>0</v>
      </c>
      <c r="AO310">
        <v>3</v>
      </c>
      <c r="AP310" t="s">
        <v>1045</v>
      </c>
      <c r="AQ310" t="s">
        <v>1046</v>
      </c>
      <c r="AR310">
        <v>1</v>
      </c>
    </row>
    <row r="311" spans="1:44" x14ac:dyDescent="0.25">
      <c r="A311">
        <v>34310</v>
      </c>
      <c r="B311" t="s">
        <v>1047</v>
      </c>
      <c r="E311" t="s">
        <v>114</v>
      </c>
      <c r="G311">
        <v>31</v>
      </c>
      <c r="H311" t="s">
        <v>115</v>
      </c>
      <c r="I311">
        <v>6</v>
      </c>
      <c r="J311">
        <v>5</v>
      </c>
      <c r="K311">
        <v>5</v>
      </c>
      <c r="L311">
        <v>1</v>
      </c>
      <c r="M311">
        <v>6</v>
      </c>
      <c r="N311">
        <v>10</v>
      </c>
      <c r="O311">
        <v>5</v>
      </c>
      <c r="P311">
        <v>0</v>
      </c>
      <c r="Q311">
        <v>6</v>
      </c>
      <c r="R311">
        <v>11</v>
      </c>
      <c r="S311">
        <v>12</v>
      </c>
      <c r="T311">
        <v>2</v>
      </c>
      <c r="U311">
        <v>0</v>
      </c>
      <c r="V311">
        <v>13.793100000000001</v>
      </c>
      <c r="W311" s="1">
        <v>0.02</v>
      </c>
      <c r="X311">
        <v>26</v>
      </c>
      <c r="Y311">
        <v>0</v>
      </c>
      <c r="Z311">
        <v>22</v>
      </c>
      <c r="AA311">
        <v>4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3</v>
      </c>
      <c r="AP311" t="s">
        <v>146</v>
      </c>
      <c r="AQ311" t="s">
        <v>725</v>
      </c>
      <c r="AR311">
        <v>3</v>
      </c>
    </row>
    <row r="312" spans="1:44" x14ac:dyDescent="0.25">
      <c r="A312">
        <v>34311</v>
      </c>
      <c r="B312" t="s">
        <v>1049</v>
      </c>
      <c r="E312" t="s">
        <v>114</v>
      </c>
      <c r="G312">
        <v>20</v>
      </c>
      <c r="H312" t="s">
        <v>115</v>
      </c>
      <c r="I312" t="s">
        <v>115</v>
      </c>
      <c r="J312" t="s">
        <v>115</v>
      </c>
      <c r="K312" t="s">
        <v>115</v>
      </c>
      <c r="L312">
        <v>0</v>
      </c>
      <c r="M312">
        <v>4</v>
      </c>
      <c r="N312">
        <v>11</v>
      </c>
      <c r="O312">
        <v>4</v>
      </c>
      <c r="P312">
        <v>0</v>
      </c>
      <c r="Q312">
        <v>10</v>
      </c>
      <c r="R312">
        <v>10</v>
      </c>
      <c r="S312">
        <v>0</v>
      </c>
      <c r="T312">
        <v>0</v>
      </c>
      <c r="U312">
        <v>0</v>
      </c>
      <c r="V312">
        <v>0</v>
      </c>
      <c r="W312" s="1">
        <v>0.03</v>
      </c>
      <c r="X312">
        <v>26</v>
      </c>
      <c r="Y312">
        <v>14</v>
      </c>
      <c r="Z312">
        <v>20</v>
      </c>
      <c r="AA312">
        <v>0</v>
      </c>
      <c r="AB312">
        <v>0</v>
      </c>
      <c r="AC312">
        <v>2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2</v>
      </c>
      <c r="AL312">
        <v>0</v>
      </c>
      <c r="AM312">
        <v>4</v>
      </c>
      <c r="AN312">
        <v>0</v>
      </c>
      <c r="AO312">
        <v>3</v>
      </c>
      <c r="AP312" t="s">
        <v>1051</v>
      </c>
      <c r="AQ312" t="s">
        <v>146</v>
      </c>
      <c r="AR312">
        <v>3</v>
      </c>
    </row>
    <row r="313" spans="1:44" x14ac:dyDescent="0.25">
      <c r="A313">
        <v>34312</v>
      </c>
      <c r="B313" t="s">
        <v>1052</v>
      </c>
      <c r="E313" t="s">
        <v>114</v>
      </c>
      <c r="G313">
        <v>13</v>
      </c>
      <c r="H313" t="s">
        <v>115</v>
      </c>
      <c r="I313" t="s">
        <v>115</v>
      </c>
      <c r="J313" t="s">
        <v>115</v>
      </c>
      <c r="K313" t="s">
        <v>115</v>
      </c>
      <c r="L313">
        <v>0</v>
      </c>
      <c r="M313">
        <v>0</v>
      </c>
      <c r="N313">
        <v>1</v>
      </c>
      <c r="O313">
        <v>0</v>
      </c>
      <c r="P313">
        <v>0</v>
      </c>
      <c r="Q313">
        <v>0</v>
      </c>
      <c r="R313">
        <v>6</v>
      </c>
      <c r="S313">
        <v>7</v>
      </c>
      <c r="T313">
        <v>0</v>
      </c>
      <c r="U313">
        <v>0</v>
      </c>
      <c r="V313">
        <v>0</v>
      </c>
      <c r="W313" s="1">
        <v>0.02</v>
      </c>
      <c r="X313">
        <v>1</v>
      </c>
      <c r="Y313">
        <v>1</v>
      </c>
      <c r="Z313">
        <v>1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3</v>
      </c>
      <c r="AP313" t="s">
        <v>301</v>
      </c>
      <c r="AQ313" t="s">
        <v>146</v>
      </c>
      <c r="AR313">
        <v>4</v>
      </c>
    </row>
    <row r="314" spans="1:44" x14ac:dyDescent="0.25">
      <c r="A314">
        <v>34313</v>
      </c>
      <c r="B314" t="s">
        <v>1054</v>
      </c>
      <c r="E314" t="s">
        <v>114</v>
      </c>
      <c r="G314">
        <v>0</v>
      </c>
      <c r="H314" t="s">
        <v>115</v>
      </c>
      <c r="I314" t="s">
        <v>115</v>
      </c>
      <c r="J314" t="s">
        <v>115</v>
      </c>
      <c r="K314" t="s">
        <v>115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 s="1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3</v>
      </c>
      <c r="AP314" t="s">
        <v>146</v>
      </c>
      <c r="AQ314" t="s">
        <v>146</v>
      </c>
      <c r="AR314">
        <v>3</v>
      </c>
    </row>
    <row r="315" spans="1:44" x14ac:dyDescent="0.25">
      <c r="A315">
        <v>34314</v>
      </c>
      <c r="B315" t="s">
        <v>1056</v>
      </c>
      <c r="E315" t="s">
        <v>114</v>
      </c>
      <c r="G315">
        <v>0</v>
      </c>
      <c r="H315" t="s">
        <v>115</v>
      </c>
      <c r="I315" t="s">
        <v>115</v>
      </c>
      <c r="J315" t="s">
        <v>115</v>
      </c>
      <c r="K315" t="s">
        <v>115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 s="1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3</v>
      </c>
      <c r="AP315" t="s">
        <v>146</v>
      </c>
      <c r="AQ315" t="s">
        <v>146</v>
      </c>
      <c r="AR315">
        <v>3</v>
      </c>
    </row>
    <row r="316" spans="1:44" x14ac:dyDescent="0.25">
      <c r="A316">
        <v>34315</v>
      </c>
      <c r="B316" t="s">
        <v>1058</v>
      </c>
      <c r="E316" t="s">
        <v>114</v>
      </c>
      <c r="G316">
        <v>0</v>
      </c>
      <c r="H316" t="s">
        <v>115</v>
      </c>
      <c r="I316" t="s">
        <v>115</v>
      </c>
      <c r="J316" t="s">
        <v>115</v>
      </c>
      <c r="K316" t="s">
        <v>115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 s="1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3</v>
      </c>
      <c r="AP316" t="s">
        <v>146</v>
      </c>
      <c r="AQ316" t="s">
        <v>146</v>
      </c>
      <c r="AR316">
        <v>3</v>
      </c>
    </row>
    <row r="317" spans="1:44" x14ac:dyDescent="0.25">
      <c r="A317">
        <v>34316</v>
      </c>
      <c r="B317" t="s">
        <v>1060</v>
      </c>
      <c r="E317" t="s">
        <v>114</v>
      </c>
      <c r="G317">
        <v>0</v>
      </c>
      <c r="H317" t="s">
        <v>115</v>
      </c>
      <c r="I317" t="s">
        <v>115</v>
      </c>
      <c r="J317" t="s">
        <v>115</v>
      </c>
      <c r="K317" t="s">
        <v>115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 s="1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3</v>
      </c>
      <c r="AP317" t="s">
        <v>146</v>
      </c>
      <c r="AQ317" t="s">
        <v>146</v>
      </c>
      <c r="AR317">
        <v>4</v>
      </c>
    </row>
    <row r="318" spans="1:44" x14ac:dyDescent="0.25">
      <c r="A318">
        <v>34317</v>
      </c>
      <c r="B318" t="s">
        <v>1062</v>
      </c>
      <c r="E318" t="s">
        <v>114</v>
      </c>
      <c r="G318">
        <v>0</v>
      </c>
      <c r="H318" t="s">
        <v>115</v>
      </c>
      <c r="I318" t="s">
        <v>115</v>
      </c>
      <c r="J318" t="s">
        <v>115</v>
      </c>
      <c r="K318" t="s">
        <v>115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 s="1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3</v>
      </c>
      <c r="AP318" t="s">
        <v>146</v>
      </c>
      <c r="AQ318" t="s">
        <v>146</v>
      </c>
      <c r="AR318">
        <v>4</v>
      </c>
    </row>
    <row r="319" spans="1:44" x14ac:dyDescent="0.25">
      <c r="A319">
        <v>34318</v>
      </c>
      <c r="B319" t="s">
        <v>1064</v>
      </c>
      <c r="E319" t="s">
        <v>114</v>
      </c>
      <c r="G319">
        <v>0</v>
      </c>
      <c r="H319" t="s">
        <v>115</v>
      </c>
      <c r="I319" t="s">
        <v>115</v>
      </c>
      <c r="J319" t="s">
        <v>115</v>
      </c>
      <c r="K319" t="s">
        <v>115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 s="1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3</v>
      </c>
      <c r="AP319" t="s">
        <v>146</v>
      </c>
      <c r="AQ319" t="s">
        <v>146</v>
      </c>
      <c r="AR319">
        <v>4</v>
      </c>
    </row>
    <row r="320" spans="1:44" x14ac:dyDescent="0.25">
      <c r="A320">
        <v>34319</v>
      </c>
      <c r="B320" t="s">
        <v>1066</v>
      </c>
      <c r="E320" t="s">
        <v>114</v>
      </c>
      <c r="G320">
        <v>0</v>
      </c>
      <c r="H320" t="s">
        <v>115</v>
      </c>
      <c r="I320" t="s">
        <v>115</v>
      </c>
      <c r="J320" t="s">
        <v>115</v>
      </c>
      <c r="K320" t="s">
        <v>115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 s="1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3</v>
      </c>
      <c r="AP320" t="s">
        <v>146</v>
      </c>
      <c r="AQ320" t="s">
        <v>146</v>
      </c>
      <c r="AR320">
        <v>3</v>
      </c>
    </row>
    <row r="321" spans="1:44" x14ac:dyDescent="0.25">
      <c r="A321">
        <v>34320</v>
      </c>
      <c r="B321" t="s">
        <v>1068</v>
      </c>
      <c r="E321" t="s">
        <v>114</v>
      </c>
      <c r="G321">
        <v>66</v>
      </c>
      <c r="H321" t="s">
        <v>115</v>
      </c>
      <c r="I321">
        <v>2</v>
      </c>
      <c r="J321">
        <v>1.8333333329999999</v>
      </c>
      <c r="K321">
        <v>1</v>
      </c>
      <c r="L321">
        <v>5</v>
      </c>
      <c r="M321">
        <v>12</v>
      </c>
      <c r="N321">
        <v>11</v>
      </c>
      <c r="O321">
        <v>6</v>
      </c>
      <c r="P321">
        <v>0</v>
      </c>
      <c r="Q321">
        <v>17</v>
      </c>
      <c r="R321">
        <v>22</v>
      </c>
      <c r="S321">
        <v>24</v>
      </c>
      <c r="T321">
        <v>3</v>
      </c>
      <c r="U321">
        <v>3.125</v>
      </c>
      <c r="V321">
        <v>6.383</v>
      </c>
      <c r="W321" s="1">
        <v>7.0000000000000007E-2</v>
      </c>
      <c r="X321">
        <v>30</v>
      </c>
      <c r="Y321">
        <v>3</v>
      </c>
      <c r="Z321">
        <v>36</v>
      </c>
      <c r="AA321">
        <v>18</v>
      </c>
      <c r="AB321">
        <v>0</v>
      </c>
      <c r="AC321">
        <v>4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7</v>
      </c>
      <c r="AL321">
        <v>0</v>
      </c>
      <c r="AM321">
        <v>7</v>
      </c>
      <c r="AN321">
        <v>12</v>
      </c>
      <c r="AO321">
        <v>3</v>
      </c>
      <c r="AP321" t="s">
        <v>174</v>
      </c>
      <c r="AQ321" t="s">
        <v>294</v>
      </c>
      <c r="AR321">
        <v>2</v>
      </c>
    </row>
    <row r="322" spans="1:44" x14ac:dyDescent="0.25">
      <c r="A322">
        <v>34321</v>
      </c>
      <c r="B322" t="s">
        <v>1070</v>
      </c>
      <c r="E322" t="s">
        <v>114</v>
      </c>
      <c r="G322">
        <v>9</v>
      </c>
      <c r="H322" t="s">
        <v>115</v>
      </c>
      <c r="I322" t="s">
        <v>115</v>
      </c>
      <c r="J322" t="s">
        <v>115</v>
      </c>
      <c r="K322" t="s">
        <v>115</v>
      </c>
      <c r="L322">
        <v>1</v>
      </c>
      <c r="M322">
        <v>12</v>
      </c>
      <c r="N322">
        <v>18</v>
      </c>
      <c r="O322">
        <v>14</v>
      </c>
      <c r="P322">
        <v>0</v>
      </c>
      <c r="Q322">
        <v>2</v>
      </c>
      <c r="R322">
        <v>3</v>
      </c>
      <c r="S322">
        <v>4</v>
      </c>
      <c r="T322">
        <v>0</v>
      </c>
      <c r="U322">
        <v>0</v>
      </c>
      <c r="V322">
        <v>0</v>
      </c>
      <c r="W322" s="1">
        <v>0.01</v>
      </c>
      <c r="X322">
        <v>35</v>
      </c>
      <c r="Y322">
        <v>0</v>
      </c>
      <c r="Z322">
        <v>66</v>
      </c>
      <c r="AA322">
        <v>0</v>
      </c>
      <c r="AB322">
        <v>0</v>
      </c>
      <c r="AC322">
        <v>9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19</v>
      </c>
      <c r="AN322">
        <v>0</v>
      </c>
      <c r="AO322">
        <v>3</v>
      </c>
      <c r="AP322" t="s">
        <v>146</v>
      </c>
      <c r="AQ322" t="s">
        <v>146</v>
      </c>
      <c r="AR322">
        <v>1</v>
      </c>
    </row>
    <row r="323" spans="1:44" x14ac:dyDescent="0.25">
      <c r="A323">
        <v>34322</v>
      </c>
      <c r="B323" t="s">
        <v>1072</v>
      </c>
      <c r="E323" t="s">
        <v>114</v>
      </c>
      <c r="G323">
        <v>0</v>
      </c>
      <c r="H323" t="s">
        <v>115</v>
      </c>
      <c r="I323" t="s">
        <v>115</v>
      </c>
      <c r="J323" t="s">
        <v>115</v>
      </c>
      <c r="K323" t="s">
        <v>115</v>
      </c>
      <c r="L323">
        <v>0</v>
      </c>
      <c r="M323">
        <v>1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 s="1">
        <v>0</v>
      </c>
      <c r="X323">
        <v>2</v>
      </c>
      <c r="Y323">
        <v>0</v>
      </c>
      <c r="Z323">
        <v>1</v>
      </c>
      <c r="AA323">
        <v>0</v>
      </c>
      <c r="AB323">
        <v>0</v>
      </c>
      <c r="AC323">
        <v>5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9</v>
      </c>
      <c r="AN323">
        <v>0</v>
      </c>
      <c r="AO323">
        <v>3</v>
      </c>
      <c r="AP323" t="s">
        <v>146</v>
      </c>
      <c r="AQ323" t="s">
        <v>146</v>
      </c>
      <c r="AR323">
        <v>3</v>
      </c>
    </row>
    <row r="324" spans="1:44" x14ac:dyDescent="0.25">
      <c r="A324">
        <v>34323</v>
      </c>
      <c r="B324" t="s">
        <v>1074</v>
      </c>
      <c r="E324" t="s">
        <v>114</v>
      </c>
      <c r="G324">
        <v>0</v>
      </c>
      <c r="H324" t="s">
        <v>115</v>
      </c>
      <c r="I324" t="s">
        <v>115</v>
      </c>
      <c r="J324" t="s">
        <v>115</v>
      </c>
      <c r="K324" t="s">
        <v>115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 s="1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3</v>
      </c>
      <c r="AP324" t="s">
        <v>146</v>
      </c>
      <c r="AQ324" t="s">
        <v>146</v>
      </c>
      <c r="AR324">
        <v>4</v>
      </c>
    </row>
    <row r="325" spans="1:44" x14ac:dyDescent="0.25">
      <c r="A325">
        <v>34324</v>
      </c>
      <c r="B325" t="s">
        <v>1076</v>
      </c>
      <c r="C325">
        <v>60</v>
      </c>
      <c r="D325">
        <v>722</v>
      </c>
      <c r="E325" t="s">
        <v>632</v>
      </c>
      <c r="F325" t="s">
        <v>1078</v>
      </c>
      <c r="G325">
        <v>53</v>
      </c>
      <c r="H325" t="s">
        <v>115</v>
      </c>
      <c r="I325" t="s">
        <v>115</v>
      </c>
      <c r="J325">
        <v>18.5</v>
      </c>
      <c r="K325">
        <v>5</v>
      </c>
      <c r="L325">
        <v>10</v>
      </c>
      <c r="M325">
        <v>29</v>
      </c>
      <c r="N325">
        <v>37</v>
      </c>
      <c r="O325">
        <v>15</v>
      </c>
      <c r="P325">
        <v>0</v>
      </c>
      <c r="Q325">
        <v>10</v>
      </c>
      <c r="R325">
        <v>20</v>
      </c>
      <c r="S325">
        <v>23</v>
      </c>
      <c r="T325">
        <v>0</v>
      </c>
      <c r="U325">
        <v>0</v>
      </c>
      <c r="V325">
        <v>11.538500000000001</v>
      </c>
      <c r="W325" s="1">
        <v>0.02</v>
      </c>
      <c r="X325">
        <v>100</v>
      </c>
      <c r="Y325">
        <v>7</v>
      </c>
      <c r="Z325">
        <v>102</v>
      </c>
      <c r="AA325">
        <v>5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3</v>
      </c>
      <c r="AP325" t="s">
        <v>1079</v>
      </c>
      <c r="AQ325" t="s">
        <v>1080</v>
      </c>
      <c r="AR325">
        <v>1</v>
      </c>
    </row>
    <row r="326" spans="1:44" x14ac:dyDescent="0.25">
      <c r="A326">
        <v>34325</v>
      </c>
      <c r="B326" t="s">
        <v>1081</v>
      </c>
      <c r="E326" t="s">
        <v>114</v>
      </c>
      <c r="G326">
        <v>22</v>
      </c>
      <c r="H326" t="s">
        <v>115</v>
      </c>
      <c r="I326" t="s">
        <v>115</v>
      </c>
      <c r="J326">
        <v>3.5</v>
      </c>
      <c r="K326" t="s">
        <v>115</v>
      </c>
      <c r="L326">
        <v>2</v>
      </c>
      <c r="M326">
        <v>2</v>
      </c>
      <c r="N326">
        <v>7</v>
      </c>
      <c r="O326">
        <v>0</v>
      </c>
      <c r="P326">
        <v>0</v>
      </c>
      <c r="Q326">
        <v>7</v>
      </c>
      <c r="R326">
        <v>11</v>
      </c>
      <c r="S326">
        <v>3</v>
      </c>
      <c r="T326">
        <v>1</v>
      </c>
      <c r="U326">
        <v>0</v>
      </c>
      <c r="V326">
        <v>5</v>
      </c>
      <c r="W326" s="1">
        <v>0.03</v>
      </c>
      <c r="X326">
        <v>12</v>
      </c>
      <c r="Y326">
        <v>2</v>
      </c>
      <c r="Z326">
        <v>12</v>
      </c>
      <c r="AA326">
        <v>2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1</v>
      </c>
      <c r="AN326">
        <v>0</v>
      </c>
      <c r="AO326">
        <v>3</v>
      </c>
      <c r="AP326" t="s">
        <v>581</v>
      </c>
      <c r="AQ326" t="s">
        <v>581</v>
      </c>
      <c r="AR326">
        <v>3</v>
      </c>
    </row>
    <row r="327" spans="1:44" x14ac:dyDescent="0.25">
      <c r="A327">
        <v>34326</v>
      </c>
      <c r="B327" t="s">
        <v>1083</v>
      </c>
      <c r="E327" t="s">
        <v>114</v>
      </c>
      <c r="G327">
        <v>0</v>
      </c>
      <c r="H327" t="s">
        <v>115</v>
      </c>
      <c r="I327" t="s">
        <v>115</v>
      </c>
      <c r="J327" t="s">
        <v>115</v>
      </c>
      <c r="K327" t="s">
        <v>115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 s="1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3</v>
      </c>
      <c r="AP327" t="s">
        <v>146</v>
      </c>
      <c r="AQ327" t="s">
        <v>146</v>
      </c>
      <c r="AR327">
        <v>4</v>
      </c>
    </row>
    <row r="328" spans="1:44" x14ac:dyDescent="0.25">
      <c r="A328">
        <v>34327</v>
      </c>
      <c r="B328" t="s">
        <v>1085</v>
      </c>
      <c r="C328">
        <v>377</v>
      </c>
      <c r="D328">
        <v>376</v>
      </c>
      <c r="E328" t="s">
        <v>233</v>
      </c>
      <c r="F328" t="s">
        <v>1087</v>
      </c>
      <c r="G328">
        <v>351</v>
      </c>
      <c r="H328">
        <v>23</v>
      </c>
      <c r="I328">
        <v>8.6</v>
      </c>
      <c r="J328">
        <v>2.3333333330000001</v>
      </c>
      <c r="K328">
        <v>5.9</v>
      </c>
      <c r="L328">
        <v>23</v>
      </c>
      <c r="M328">
        <v>86</v>
      </c>
      <c r="N328">
        <v>84</v>
      </c>
      <c r="O328">
        <v>59</v>
      </c>
      <c r="P328">
        <v>7</v>
      </c>
      <c r="Q328">
        <v>83</v>
      </c>
      <c r="R328">
        <v>186</v>
      </c>
      <c r="S328">
        <v>70</v>
      </c>
      <c r="T328">
        <v>5</v>
      </c>
      <c r="U328">
        <v>0.56979999999999997</v>
      </c>
      <c r="V328">
        <v>15.697699999999999</v>
      </c>
      <c r="W328" s="1">
        <v>0.13</v>
      </c>
      <c r="X328">
        <v>277</v>
      </c>
      <c r="Y328">
        <v>87</v>
      </c>
      <c r="Z328">
        <v>275</v>
      </c>
      <c r="AA328">
        <v>57</v>
      </c>
      <c r="AB328">
        <v>0</v>
      </c>
      <c r="AC328">
        <v>25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46</v>
      </c>
      <c r="AN328">
        <v>0</v>
      </c>
      <c r="AO328">
        <v>2</v>
      </c>
      <c r="AP328" t="s">
        <v>1088</v>
      </c>
      <c r="AQ328" t="s">
        <v>1089</v>
      </c>
      <c r="AR328">
        <v>1</v>
      </c>
    </row>
    <row r="329" spans="1:44" x14ac:dyDescent="0.25">
      <c r="A329">
        <v>34328</v>
      </c>
      <c r="B329" t="s">
        <v>1090</v>
      </c>
      <c r="E329" t="s">
        <v>114</v>
      </c>
      <c r="G329">
        <v>3</v>
      </c>
      <c r="H329" t="s">
        <v>115</v>
      </c>
      <c r="I329" t="s">
        <v>115</v>
      </c>
      <c r="J329" t="s">
        <v>115</v>
      </c>
      <c r="K329" t="s">
        <v>115</v>
      </c>
      <c r="L329">
        <v>0</v>
      </c>
      <c r="M329">
        <v>1</v>
      </c>
      <c r="N329">
        <v>1</v>
      </c>
      <c r="O329">
        <v>1</v>
      </c>
      <c r="P329">
        <v>0</v>
      </c>
      <c r="Q329">
        <v>1</v>
      </c>
      <c r="R329">
        <v>2</v>
      </c>
      <c r="S329">
        <v>0</v>
      </c>
      <c r="T329">
        <v>0</v>
      </c>
      <c r="U329">
        <v>0</v>
      </c>
      <c r="V329">
        <v>0</v>
      </c>
      <c r="W329" s="1">
        <v>0.01</v>
      </c>
      <c r="X329">
        <v>0</v>
      </c>
      <c r="Y329">
        <v>0</v>
      </c>
      <c r="Z329">
        <v>3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3</v>
      </c>
      <c r="AP329" t="s">
        <v>146</v>
      </c>
      <c r="AQ329" t="s">
        <v>146</v>
      </c>
      <c r="AR329">
        <v>3</v>
      </c>
    </row>
    <row r="330" spans="1:44" x14ac:dyDescent="0.25">
      <c r="A330">
        <v>34329</v>
      </c>
      <c r="B330" t="s">
        <v>1092</v>
      </c>
      <c r="E330" t="s">
        <v>114</v>
      </c>
      <c r="G330">
        <v>42</v>
      </c>
      <c r="H330" t="s">
        <v>115</v>
      </c>
      <c r="I330" t="s">
        <v>115</v>
      </c>
      <c r="J330" t="s">
        <v>115</v>
      </c>
      <c r="K330">
        <v>5.5</v>
      </c>
      <c r="L330">
        <v>1</v>
      </c>
      <c r="M330">
        <v>9</v>
      </c>
      <c r="N330">
        <v>8</v>
      </c>
      <c r="O330">
        <v>11</v>
      </c>
      <c r="P330">
        <v>0</v>
      </c>
      <c r="Q330">
        <v>0</v>
      </c>
      <c r="R330">
        <v>11</v>
      </c>
      <c r="S330">
        <v>26</v>
      </c>
      <c r="T330">
        <v>5</v>
      </c>
      <c r="U330">
        <v>0</v>
      </c>
      <c r="V330">
        <v>7.5</v>
      </c>
      <c r="W330" s="1">
        <v>0.04</v>
      </c>
      <c r="X330">
        <v>32</v>
      </c>
      <c r="Y330">
        <v>2</v>
      </c>
      <c r="Z330">
        <v>32</v>
      </c>
      <c r="AA330">
        <v>2</v>
      </c>
      <c r="AB330">
        <v>0</v>
      </c>
      <c r="AC330">
        <v>9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19</v>
      </c>
      <c r="AN330">
        <v>8</v>
      </c>
      <c r="AO330">
        <v>3</v>
      </c>
      <c r="AP330" t="s">
        <v>634</v>
      </c>
      <c r="AQ330" t="s">
        <v>634</v>
      </c>
      <c r="AR330">
        <v>1</v>
      </c>
    </row>
    <row r="331" spans="1:44" x14ac:dyDescent="0.25">
      <c r="A331">
        <v>34331</v>
      </c>
      <c r="B331" t="s">
        <v>1094</v>
      </c>
      <c r="E331" t="s">
        <v>114</v>
      </c>
      <c r="G331">
        <v>0</v>
      </c>
      <c r="H331" t="s">
        <v>115</v>
      </c>
      <c r="I331" t="s">
        <v>115</v>
      </c>
      <c r="J331" t="s">
        <v>115</v>
      </c>
      <c r="K331" t="s">
        <v>115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 s="1">
        <v>0</v>
      </c>
      <c r="X331">
        <v>1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3</v>
      </c>
      <c r="AP331" t="s">
        <v>146</v>
      </c>
      <c r="AQ331" t="s">
        <v>146</v>
      </c>
      <c r="AR331">
        <v>4</v>
      </c>
    </row>
    <row r="332" spans="1:44" x14ac:dyDescent="0.25">
      <c r="A332">
        <v>34332</v>
      </c>
      <c r="B332" t="s">
        <v>1096</v>
      </c>
      <c r="C332">
        <v>197</v>
      </c>
      <c r="D332">
        <v>545</v>
      </c>
      <c r="E332" t="s">
        <v>233</v>
      </c>
      <c r="F332" t="s">
        <v>1098</v>
      </c>
      <c r="G332">
        <v>199</v>
      </c>
      <c r="H332" t="s">
        <v>115</v>
      </c>
      <c r="I332">
        <v>1.6875</v>
      </c>
      <c r="J332">
        <v>1.6969696970000001</v>
      </c>
      <c r="K332">
        <v>2</v>
      </c>
      <c r="L332">
        <v>13</v>
      </c>
      <c r="M332">
        <v>54</v>
      </c>
      <c r="N332">
        <v>56</v>
      </c>
      <c r="O332">
        <v>30</v>
      </c>
      <c r="P332">
        <v>4</v>
      </c>
      <c r="Q332">
        <v>49</v>
      </c>
      <c r="R332">
        <v>89</v>
      </c>
      <c r="S332">
        <v>50</v>
      </c>
      <c r="T332">
        <v>7</v>
      </c>
      <c r="U332">
        <v>1.5227999999999999</v>
      </c>
      <c r="V332">
        <v>31.677</v>
      </c>
      <c r="W332" s="1">
        <v>0.08</v>
      </c>
      <c r="X332">
        <v>199</v>
      </c>
      <c r="Y332">
        <v>6</v>
      </c>
      <c r="Z332">
        <v>166</v>
      </c>
      <c r="AA332">
        <v>80</v>
      </c>
      <c r="AB332">
        <v>0</v>
      </c>
      <c r="AC332">
        <v>28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16</v>
      </c>
      <c r="AL332">
        <v>30</v>
      </c>
      <c r="AM332">
        <v>59</v>
      </c>
      <c r="AN332">
        <v>30</v>
      </c>
      <c r="AO332">
        <v>3</v>
      </c>
      <c r="AP332" t="s">
        <v>1099</v>
      </c>
      <c r="AQ332" t="s">
        <v>1100</v>
      </c>
      <c r="AR332">
        <v>1</v>
      </c>
    </row>
    <row r="333" spans="1:44" x14ac:dyDescent="0.25">
      <c r="A333">
        <v>34333</v>
      </c>
      <c r="B333" t="s">
        <v>1101</v>
      </c>
      <c r="E333" t="s">
        <v>114</v>
      </c>
      <c r="G333">
        <v>0</v>
      </c>
      <c r="H333" t="s">
        <v>115</v>
      </c>
      <c r="I333" t="s">
        <v>115</v>
      </c>
      <c r="J333" t="s">
        <v>115</v>
      </c>
      <c r="K333" t="s">
        <v>115</v>
      </c>
      <c r="L333">
        <v>5</v>
      </c>
      <c r="M333">
        <v>19</v>
      </c>
      <c r="N333">
        <v>6</v>
      </c>
      <c r="O333">
        <v>7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 s="1">
        <v>0</v>
      </c>
      <c r="X333">
        <v>56</v>
      </c>
      <c r="Y333">
        <v>0</v>
      </c>
      <c r="Z333">
        <v>50</v>
      </c>
      <c r="AA333">
        <v>0</v>
      </c>
      <c r="AB333">
        <v>0</v>
      </c>
      <c r="AC333">
        <v>6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12</v>
      </c>
      <c r="AN333">
        <v>0</v>
      </c>
      <c r="AO333">
        <v>3</v>
      </c>
      <c r="AP333" t="s">
        <v>146</v>
      </c>
      <c r="AQ333" t="s">
        <v>146</v>
      </c>
      <c r="AR333">
        <v>1</v>
      </c>
    </row>
    <row r="334" spans="1:44" x14ac:dyDescent="0.25">
      <c r="A334">
        <v>34334</v>
      </c>
      <c r="B334" t="s">
        <v>1103</v>
      </c>
      <c r="E334" t="s">
        <v>114</v>
      </c>
      <c r="G334">
        <v>0</v>
      </c>
      <c r="H334" t="s">
        <v>115</v>
      </c>
      <c r="I334" t="s">
        <v>115</v>
      </c>
      <c r="J334" t="s">
        <v>115</v>
      </c>
      <c r="K334" t="s">
        <v>115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 s="1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3</v>
      </c>
      <c r="AP334" t="s">
        <v>146</v>
      </c>
      <c r="AQ334" t="s">
        <v>146</v>
      </c>
      <c r="AR334">
        <v>4</v>
      </c>
    </row>
    <row r="335" spans="1:44" x14ac:dyDescent="0.25">
      <c r="A335">
        <v>34335</v>
      </c>
      <c r="B335" t="s">
        <v>1105</v>
      </c>
      <c r="E335" t="s">
        <v>114</v>
      </c>
      <c r="G335">
        <v>2</v>
      </c>
      <c r="H335" t="s">
        <v>115</v>
      </c>
      <c r="I335" t="s">
        <v>115</v>
      </c>
      <c r="J335" t="s">
        <v>115</v>
      </c>
      <c r="K335" t="s">
        <v>115</v>
      </c>
      <c r="P335">
        <v>0</v>
      </c>
      <c r="Q335">
        <v>0</v>
      </c>
      <c r="R335">
        <v>0</v>
      </c>
      <c r="S335">
        <v>2</v>
      </c>
      <c r="T335">
        <v>0</v>
      </c>
      <c r="U335">
        <v>0</v>
      </c>
      <c r="V335">
        <v>0</v>
      </c>
      <c r="W335" s="1">
        <v>0.01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3</v>
      </c>
      <c r="AP335" t="s">
        <v>146</v>
      </c>
      <c r="AQ335" t="s">
        <v>146</v>
      </c>
      <c r="AR335">
        <v>3</v>
      </c>
    </row>
    <row r="336" spans="1:44" x14ac:dyDescent="0.25">
      <c r="A336">
        <v>34336</v>
      </c>
      <c r="B336" t="s">
        <v>1107</v>
      </c>
      <c r="C336">
        <v>109</v>
      </c>
      <c r="D336">
        <v>402</v>
      </c>
      <c r="E336" t="s">
        <v>233</v>
      </c>
      <c r="F336" t="s">
        <v>1109</v>
      </c>
      <c r="G336">
        <v>93</v>
      </c>
      <c r="H336" t="s">
        <v>115</v>
      </c>
      <c r="I336">
        <v>6.5555555559999998</v>
      </c>
      <c r="J336">
        <v>5</v>
      </c>
      <c r="K336">
        <v>5.5714285710000002</v>
      </c>
      <c r="L336">
        <v>7</v>
      </c>
      <c r="M336">
        <v>59</v>
      </c>
      <c r="N336">
        <v>85</v>
      </c>
      <c r="O336">
        <v>39</v>
      </c>
      <c r="P336">
        <v>0</v>
      </c>
      <c r="Q336">
        <v>25</v>
      </c>
      <c r="R336">
        <v>46</v>
      </c>
      <c r="S336">
        <v>22</v>
      </c>
      <c r="T336">
        <v>0</v>
      </c>
      <c r="U336">
        <v>2.2222</v>
      </c>
      <c r="V336">
        <v>1.7241</v>
      </c>
      <c r="W336" s="1">
        <v>0.05</v>
      </c>
      <c r="X336">
        <v>134</v>
      </c>
      <c r="Y336">
        <v>16</v>
      </c>
      <c r="Z336">
        <v>203</v>
      </c>
      <c r="AA336">
        <v>33</v>
      </c>
      <c r="AB336">
        <v>0</v>
      </c>
      <c r="AC336">
        <v>89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13</v>
      </c>
      <c r="AL336">
        <v>0</v>
      </c>
      <c r="AM336">
        <v>168</v>
      </c>
      <c r="AN336">
        <v>11</v>
      </c>
      <c r="AO336">
        <v>3</v>
      </c>
      <c r="AP336" t="s">
        <v>1110</v>
      </c>
      <c r="AQ336" t="s">
        <v>1111</v>
      </c>
      <c r="AR336">
        <v>1</v>
      </c>
    </row>
    <row r="337" spans="1:44" x14ac:dyDescent="0.25">
      <c r="A337">
        <v>34337</v>
      </c>
      <c r="B337" t="s">
        <v>1112</v>
      </c>
      <c r="C337">
        <v>584</v>
      </c>
      <c r="D337">
        <v>418</v>
      </c>
      <c r="E337" t="s">
        <v>233</v>
      </c>
      <c r="F337" t="s">
        <v>1114</v>
      </c>
      <c r="G337">
        <v>488</v>
      </c>
      <c r="H337" t="s">
        <v>115</v>
      </c>
      <c r="I337">
        <v>15.375</v>
      </c>
      <c r="J337">
        <v>7.375</v>
      </c>
      <c r="K337">
        <v>11.33333333</v>
      </c>
      <c r="L337">
        <v>18</v>
      </c>
      <c r="M337">
        <v>123</v>
      </c>
      <c r="N337">
        <v>118</v>
      </c>
      <c r="O337">
        <v>68</v>
      </c>
      <c r="P337">
        <v>4</v>
      </c>
      <c r="Q337">
        <v>115</v>
      </c>
      <c r="R337">
        <v>213</v>
      </c>
      <c r="S337">
        <v>121</v>
      </c>
      <c r="T337">
        <v>35</v>
      </c>
      <c r="U337">
        <v>0.41489999999999999</v>
      </c>
      <c r="V337">
        <v>5.8333000000000004</v>
      </c>
      <c r="W337" s="1">
        <v>0.12</v>
      </c>
      <c r="X337">
        <v>313</v>
      </c>
      <c r="Y337">
        <v>29</v>
      </c>
      <c r="Z337">
        <v>361</v>
      </c>
      <c r="AA337">
        <v>30</v>
      </c>
      <c r="AB337">
        <v>0</v>
      </c>
      <c r="AC337">
        <v>52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2</v>
      </c>
      <c r="AL337">
        <v>0</v>
      </c>
      <c r="AM337">
        <v>97</v>
      </c>
      <c r="AN337">
        <v>33</v>
      </c>
      <c r="AO337">
        <v>3</v>
      </c>
      <c r="AP337" t="s">
        <v>1115</v>
      </c>
      <c r="AQ337" t="s">
        <v>1116</v>
      </c>
      <c r="AR337">
        <v>1</v>
      </c>
    </row>
    <row r="338" spans="1:44" x14ac:dyDescent="0.25">
      <c r="A338">
        <v>34338</v>
      </c>
      <c r="B338" t="s">
        <v>1117</v>
      </c>
      <c r="E338" t="s">
        <v>114</v>
      </c>
      <c r="G338">
        <v>0</v>
      </c>
      <c r="H338" t="s">
        <v>115</v>
      </c>
      <c r="I338" t="s">
        <v>115</v>
      </c>
      <c r="J338" t="s">
        <v>115</v>
      </c>
      <c r="K338" t="s">
        <v>115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 s="1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3</v>
      </c>
      <c r="AP338" t="s">
        <v>146</v>
      </c>
      <c r="AQ338" t="s">
        <v>146</v>
      </c>
      <c r="AR338">
        <v>3</v>
      </c>
    </row>
    <row r="339" spans="1:44" x14ac:dyDescent="0.25">
      <c r="A339">
        <v>34339</v>
      </c>
      <c r="B339" t="s">
        <v>1119</v>
      </c>
      <c r="E339" t="s">
        <v>114</v>
      </c>
      <c r="G339">
        <v>0</v>
      </c>
      <c r="H339" t="s">
        <v>115</v>
      </c>
      <c r="I339" t="s">
        <v>115</v>
      </c>
      <c r="J339" t="s">
        <v>115</v>
      </c>
      <c r="K339" t="s">
        <v>115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 s="1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3</v>
      </c>
      <c r="AP339" t="s">
        <v>146</v>
      </c>
      <c r="AQ339" t="s">
        <v>146</v>
      </c>
      <c r="AR339">
        <v>4</v>
      </c>
    </row>
    <row r="340" spans="1:44" x14ac:dyDescent="0.25">
      <c r="A340">
        <v>34340</v>
      </c>
      <c r="B340" t="s">
        <v>1121</v>
      </c>
      <c r="E340" t="s">
        <v>114</v>
      </c>
      <c r="G340">
        <v>0</v>
      </c>
      <c r="H340" t="s">
        <v>115</v>
      </c>
      <c r="I340" t="s">
        <v>115</v>
      </c>
      <c r="J340" t="s">
        <v>115</v>
      </c>
      <c r="K340" t="s">
        <v>115</v>
      </c>
      <c r="L340">
        <v>0</v>
      </c>
      <c r="M340">
        <v>0</v>
      </c>
      <c r="N340">
        <v>2</v>
      </c>
      <c r="O340">
        <v>1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 s="1">
        <v>0</v>
      </c>
      <c r="X340">
        <v>2</v>
      </c>
      <c r="Y340">
        <v>0</v>
      </c>
      <c r="Z340">
        <v>6</v>
      </c>
      <c r="AA340">
        <v>0</v>
      </c>
      <c r="AB340">
        <v>0</v>
      </c>
      <c r="AC340">
        <v>4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6</v>
      </c>
      <c r="AN340">
        <v>0</v>
      </c>
      <c r="AO340">
        <v>3</v>
      </c>
      <c r="AP340" t="s">
        <v>146</v>
      </c>
      <c r="AQ340" t="s">
        <v>146</v>
      </c>
      <c r="AR340">
        <v>1</v>
      </c>
    </row>
    <row r="341" spans="1:44" x14ac:dyDescent="0.25">
      <c r="A341">
        <v>34341</v>
      </c>
      <c r="B341" t="s">
        <v>1123</v>
      </c>
      <c r="C341">
        <v>43</v>
      </c>
      <c r="D341">
        <v>351</v>
      </c>
      <c r="E341" t="s">
        <v>233</v>
      </c>
      <c r="F341" t="s">
        <v>1125</v>
      </c>
      <c r="G341">
        <v>13</v>
      </c>
      <c r="H341">
        <v>3</v>
      </c>
      <c r="I341">
        <v>2.6666666669999999</v>
      </c>
      <c r="J341">
        <v>4</v>
      </c>
      <c r="K341" t="s">
        <v>115</v>
      </c>
      <c r="L341">
        <v>3</v>
      </c>
      <c r="M341">
        <v>8</v>
      </c>
      <c r="N341">
        <v>20</v>
      </c>
      <c r="O341">
        <v>7</v>
      </c>
      <c r="P341">
        <v>1</v>
      </c>
      <c r="Q341">
        <v>4</v>
      </c>
      <c r="R341">
        <v>8</v>
      </c>
      <c r="S341">
        <v>0</v>
      </c>
      <c r="T341">
        <v>0</v>
      </c>
      <c r="U341">
        <v>0</v>
      </c>
      <c r="V341">
        <v>40</v>
      </c>
      <c r="W341" s="1">
        <v>0.01</v>
      </c>
      <c r="X341">
        <v>42</v>
      </c>
      <c r="Y341">
        <v>1</v>
      </c>
      <c r="Z341">
        <v>41</v>
      </c>
      <c r="AA341">
        <v>9</v>
      </c>
      <c r="AB341">
        <v>0</v>
      </c>
      <c r="AC341">
        <v>4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7</v>
      </c>
      <c r="AN341">
        <v>0</v>
      </c>
      <c r="AO341">
        <v>3</v>
      </c>
      <c r="AP341" t="s">
        <v>1126</v>
      </c>
      <c r="AQ341" t="s">
        <v>1127</v>
      </c>
      <c r="AR341">
        <v>1</v>
      </c>
    </row>
    <row r="342" spans="1:44" x14ac:dyDescent="0.25">
      <c r="A342">
        <v>34342</v>
      </c>
      <c r="B342" t="s">
        <v>1128</v>
      </c>
      <c r="E342" t="s">
        <v>114</v>
      </c>
      <c r="G342">
        <v>0</v>
      </c>
      <c r="H342" t="s">
        <v>115</v>
      </c>
      <c r="I342" t="s">
        <v>115</v>
      </c>
      <c r="J342" t="s">
        <v>115</v>
      </c>
      <c r="K342" t="s">
        <v>115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 s="1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3</v>
      </c>
      <c r="AP342" t="s">
        <v>146</v>
      </c>
      <c r="AQ342" t="s">
        <v>146</v>
      </c>
      <c r="AR342">
        <v>2</v>
      </c>
    </row>
    <row r="343" spans="1:44" x14ac:dyDescent="0.25">
      <c r="A343">
        <v>34343</v>
      </c>
      <c r="B343" t="s">
        <v>1130</v>
      </c>
      <c r="E343" t="s">
        <v>114</v>
      </c>
      <c r="G343">
        <v>30</v>
      </c>
      <c r="H343" t="s">
        <v>115</v>
      </c>
      <c r="I343">
        <v>5</v>
      </c>
      <c r="J343" t="s">
        <v>115</v>
      </c>
      <c r="K343" t="s">
        <v>115</v>
      </c>
      <c r="L343">
        <v>2</v>
      </c>
      <c r="M343">
        <v>5</v>
      </c>
      <c r="N343">
        <v>5</v>
      </c>
      <c r="O343">
        <v>2</v>
      </c>
      <c r="P343">
        <v>4</v>
      </c>
      <c r="Q343">
        <v>4</v>
      </c>
      <c r="R343">
        <v>2</v>
      </c>
      <c r="S343">
        <v>13</v>
      </c>
      <c r="T343">
        <v>7</v>
      </c>
      <c r="U343">
        <v>0</v>
      </c>
      <c r="V343">
        <v>3.3332999999999999</v>
      </c>
      <c r="W343" s="1">
        <v>0.06</v>
      </c>
      <c r="X343">
        <v>17</v>
      </c>
      <c r="Y343">
        <v>3</v>
      </c>
      <c r="Z343">
        <v>17</v>
      </c>
      <c r="AA343">
        <v>1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3</v>
      </c>
      <c r="AP343" t="s">
        <v>616</v>
      </c>
      <c r="AQ343" t="s">
        <v>247</v>
      </c>
      <c r="AR343">
        <v>2</v>
      </c>
    </row>
    <row r="344" spans="1:44" s="10" customFormat="1" x14ac:dyDescent="0.25">
      <c r="A344" s="8">
        <v>34344</v>
      </c>
      <c r="B344" s="8" t="s">
        <v>1132</v>
      </c>
      <c r="C344" s="8"/>
      <c r="D344" s="8"/>
      <c r="E344" s="8" t="s">
        <v>114</v>
      </c>
      <c r="F344" s="8"/>
      <c r="G344" s="10">
        <v>217</v>
      </c>
      <c r="H344" s="8" t="s">
        <v>115</v>
      </c>
      <c r="I344" s="8">
        <f>149/2</f>
        <v>74.5</v>
      </c>
      <c r="J344" s="8">
        <f>98/7</f>
        <v>14</v>
      </c>
      <c r="K344" s="8" t="s">
        <v>115</v>
      </c>
      <c r="L344" s="10">
        <v>47</v>
      </c>
      <c r="M344" s="10">
        <v>149</v>
      </c>
      <c r="N344" s="10">
        <v>98</v>
      </c>
      <c r="O344" s="10">
        <v>34</v>
      </c>
      <c r="P344" s="10">
        <v>2</v>
      </c>
      <c r="Q344" s="10">
        <v>37</v>
      </c>
      <c r="R344" s="10">
        <v>109</v>
      </c>
      <c r="S344" s="10">
        <v>69</v>
      </c>
      <c r="T344" s="10">
        <v>0</v>
      </c>
      <c r="U344" s="10">
        <v>0</v>
      </c>
      <c r="V344" s="10">
        <v>1.43</v>
      </c>
      <c r="W344" s="1">
        <v>4.2250778816199375E-2</v>
      </c>
      <c r="X344" s="8">
        <v>411</v>
      </c>
      <c r="Y344" s="8">
        <v>5</v>
      </c>
      <c r="Z344" s="8">
        <v>378</v>
      </c>
      <c r="AA344" s="8">
        <v>9</v>
      </c>
      <c r="AB344" s="8">
        <v>0</v>
      </c>
      <c r="AC344" s="8">
        <v>4</v>
      </c>
      <c r="AD344" s="8">
        <v>0</v>
      </c>
      <c r="AE344" s="8">
        <v>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2</v>
      </c>
      <c r="AL344" s="8">
        <v>0</v>
      </c>
      <c r="AM344" s="8">
        <v>7</v>
      </c>
      <c r="AN344" s="8">
        <v>0</v>
      </c>
      <c r="AO344">
        <v>3</v>
      </c>
      <c r="AP344" s="8">
        <v>82.2</v>
      </c>
      <c r="AQ344" s="8">
        <v>42</v>
      </c>
      <c r="AR34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5"/>
  <sheetViews>
    <sheetView topLeftCell="M1" workbookViewId="0">
      <pane ySplit="2" topLeftCell="A3" activePane="bottomLeft" state="frozen"/>
      <selection activeCell="A13" sqref="A1:XFD1048576"/>
      <selection pane="bottomLeft" activeCell="A13" sqref="A1:XFD1048576"/>
    </sheetView>
  </sheetViews>
  <sheetFormatPr baseColWidth="10" defaultRowHeight="15" x14ac:dyDescent="0.25"/>
  <cols>
    <col min="3" max="3" width="11.42578125" style="8"/>
    <col min="5" max="7" width="11.42578125" style="5"/>
    <col min="8" max="8" width="11.42578125" style="8"/>
  </cols>
  <sheetData>
    <row r="1" spans="1:35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</row>
    <row r="2" spans="1:35" ht="45" x14ac:dyDescent="0.25">
      <c r="A2" t="s">
        <v>0</v>
      </c>
      <c r="B2" t="s">
        <v>1</v>
      </c>
      <c r="C2" s="7" t="s">
        <v>73</v>
      </c>
      <c r="D2" s="3" t="s">
        <v>74</v>
      </c>
      <c r="E2" s="6" t="s">
        <v>75</v>
      </c>
      <c r="F2" s="6" t="s">
        <v>76</v>
      </c>
      <c r="G2" s="6" t="s">
        <v>77</v>
      </c>
      <c r="H2" s="7" t="s">
        <v>78</v>
      </c>
      <c r="I2" s="3" t="s">
        <v>79</v>
      </c>
      <c r="J2" s="3" t="s">
        <v>80</v>
      </c>
      <c r="K2" s="3" t="s">
        <v>81</v>
      </c>
      <c r="L2" s="3" t="s">
        <v>82</v>
      </c>
      <c r="M2" s="3" t="s">
        <v>83</v>
      </c>
      <c r="N2" s="3" t="s">
        <v>84</v>
      </c>
      <c r="O2" s="3" t="s">
        <v>85</v>
      </c>
      <c r="P2" s="3" t="s">
        <v>86</v>
      </c>
      <c r="Q2" s="3" t="s">
        <v>87</v>
      </c>
      <c r="R2" s="3" t="s">
        <v>88</v>
      </c>
      <c r="S2" s="3" t="s">
        <v>89</v>
      </c>
      <c r="T2" s="3" t="s">
        <v>90</v>
      </c>
      <c r="U2" s="3" t="s">
        <v>91</v>
      </c>
      <c r="V2" s="3" t="s">
        <v>92</v>
      </c>
      <c r="W2" s="3" t="s">
        <v>93</v>
      </c>
      <c r="X2" s="3" t="s">
        <v>94</v>
      </c>
      <c r="Y2" s="3" t="s">
        <v>95</v>
      </c>
      <c r="Z2" s="3" t="s">
        <v>96</v>
      </c>
      <c r="AA2" s="3" t="s">
        <v>97</v>
      </c>
      <c r="AB2" s="3" t="s">
        <v>98</v>
      </c>
      <c r="AC2" s="76" t="s">
        <v>1243</v>
      </c>
      <c r="AD2" s="77" t="s">
        <v>1244</v>
      </c>
      <c r="AE2" s="77" t="s">
        <v>1245</v>
      </c>
      <c r="AF2" s="77" t="s">
        <v>1246</v>
      </c>
      <c r="AG2" s="77" t="s">
        <v>1247</v>
      </c>
      <c r="AH2" s="77" t="s">
        <v>1248</v>
      </c>
      <c r="AI2" s="77" t="s">
        <v>1249</v>
      </c>
    </row>
    <row r="3" spans="1:35" x14ac:dyDescent="0.25">
      <c r="A3">
        <v>34001</v>
      </c>
      <c r="B3" t="s">
        <v>101</v>
      </c>
      <c r="C3" s="8" t="s">
        <v>116</v>
      </c>
      <c r="D3" s="4">
        <v>0.104</v>
      </c>
      <c r="H3" s="8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 s="78">
        <v>882</v>
      </c>
      <c r="AD3" s="78">
        <v>58</v>
      </c>
      <c r="AE3" s="78">
        <v>35</v>
      </c>
      <c r="AF3" s="78">
        <v>23</v>
      </c>
      <c r="AG3" s="78">
        <v>6.5759637188208613</v>
      </c>
      <c r="AH3" s="78">
        <v>3.9682539682539679</v>
      </c>
      <c r="AI3" s="78">
        <v>2.6077097505668934</v>
      </c>
    </row>
    <row r="4" spans="1:35" x14ac:dyDescent="0.25">
      <c r="A4">
        <v>34002</v>
      </c>
      <c r="B4" t="s">
        <v>119</v>
      </c>
      <c r="C4" s="8" t="s">
        <v>116</v>
      </c>
      <c r="D4" s="4">
        <v>0.14799999999999999</v>
      </c>
      <c r="H4" s="8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 s="78">
        <v>652</v>
      </c>
      <c r="AD4" s="78">
        <v>48</v>
      </c>
      <c r="AE4" s="78">
        <v>22</v>
      </c>
      <c r="AF4" s="78">
        <v>26</v>
      </c>
      <c r="AG4" s="78">
        <v>7.3619631901840492</v>
      </c>
      <c r="AH4" s="78">
        <v>3.3742331288343559</v>
      </c>
      <c r="AI4" s="78">
        <v>3.9877300613496933</v>
      </c>
    </row>
    <row r="5" spans="1:35" x14ac:dyDescent="0.25">
      <c r="A5">
        <v>34003</v>
      </c>
      <c r="B5" t="s">
        <v>129</v>
      </c>
      <c r="C5" s="8" t="s">
        <v>136</v>
      </c>
      <c r="D5" s="4">
        <v>0.10299999999999999</v>
      </c>
      <c r="H5" s="8">
        <v>2</v>
      </c>
      <c r="I5">
        <v>19</v>
      </c>
      <c r="J5">
        <v>0</v>
      </c>
      <c r="K5">
        <v>0</v>
      </c>
      <c r="L5">
        <v>3</v>
      </c>
      <c r="M5">
        <v>0</v>
      </c>
      <c r="N5">
        <v>1</v>
      </c>
      <c r="O5">
        <v>10</v>
      </c>
      <c r="P5">
        <v>0</v>
      </c>
      <c r="Q5">
        <v>1</v>
      </c>
      <c r="R5">
        <v>7</v>
      </c>
      <c r="S5">
        <v>5</v>
      </c>
      <c r="T5">
        <v>0</v>
      </c>
      <c r="U5">
        <v>3</v>
      </c>
      <c r="V5">
        <v>2</v>
      </c>
      <c r="W5">
        <v>0</v>
      </c>
      <c r="X5">
        <v>0</v>
      </c>
      <c r="Y5">
        <v>0</v>
      </c>
      <c r="Z5">
        <v>0</v>
      </c>
      <c r="AA5">
        <v>3</v>
      </c>
      <c r="AB5">
        <v>2</v>
      </c>
      <c r="AC5" s="78">
        <v>47942</v>
      </c>
      <c r="AD5" s="78">
        <v>2115</v>
      </c>
      <c r="AE5" s="78">
        <v>1563</v>
      </c>
      <c r="AF5" s="78">
        <v>552</v>
      </c>
      <c r="AG5" s="78">
        <v>4.4115806599641232</v>
      </c>
      <c r="AH5" s="78">
        <v>3.260189395519586</v>
      </c>
      <c r="AI5" s="78">
        <v>1.1513912644445372</v>
      </c>
    </row>
    <row r="6" spans="1:35" x14ac:dyDescent="0.25">
      <c r="A6">
        <v>34004</v>
      </c>
      <c r="B6" t="s">
        <v>139</v>
      </c>
      <c r="C6" s="8" t="s">
        <v>116</v>
      </c>
      <c r="D6" s="4">
        <v>0.15</v>
      </c>
      <c r="H6" s="8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 s="78">
        <v>195</v>
      </c>
      <c r="AD6" s="78">
        <v>33</v>
      </c>
      <c r="AE6" s="78">
        <v>14</v>
      </c>
      <c r="AF6" s="78">
        <v>19</v>
      </c>
      <c r="AG6" s="78">
        <v>16.923076923076923</v>
      </c>
      <c r="AH6" s="78">
        <v>7.1794871794871788</v>
      </c>
      <c r="AI6" s="78">
        <v>9.7435897435897445</v>
      </c>
    </row>
    <row r="7" spans="1:35" x14ac:dyDescent="0.25">
      <c r="A7">
        <v>34005</v>
      </c>
      <c r="B7" t="s">
        <v>147</v>
      </c>
      <c r="C7" s="8" t="s">
        <v>116</v>
      </c>
      <c r="D7" s="4" t="s">
        <v>1134</v>
      </c>
      <c r="H7" s="8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s="78" t="s">
        <v>1134</v>
      </c>
      <c r="AD7" s="78" t="s">
        <v>1134</v>
      </c>
      <c r="AE7" s="78" t="s">
        <v>1134</v>
      </c>
      <c r="AF7" s="78" t="s">
        <v>1134</v>
      </c>
      <c r="AG7" s="78" t="s">
        <v>1134</v>
      </c>
      <c r="AH7" s="78" t="s">
        <v>1134</v>
      </c>
      <c r="AI7" s="78" t="s">
        <v>1134</v>
      </c>
    </row>
    <row r="8" spans="1:35" x14ac:dyDescent="0.25">
      <c r="A8">
        <v>34006</v>
      </c>
      <c r="B8" t="s">
        <v>158</v>
      </c>
      <c r="C8" s="8" t="s">
        <v>116</v>
      </c>
      <c r="D8" s="4">
        <v>0.193</v>
      </c>
      <c r="H8" s="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s="78" t="s">
        <v>1134</v>
      </c>
      <c r="AD8" s="78" t="s">
        <v>1134</v>
      </c>
      <c r="AE8" s="78" t="s">
        <v>1134</v>
      </c>
      <c r="AF8" s="78" t="s">
        <v>1134</v>
      </c>
      <c r="AG8" s="78" t="s">
        <v>1134</v>
      </c>
      <c r="AH8" s="78" t="s">
        <v>1134</v>
      </c>
      <c r="AI8" s="78" t="s">
        <v>1134</v>
      </c>
    </row>
    <row r="9" spans="1:35" x14ac:dyDescent="0.25">
      <c r="A9">
        <v>34007</v>
      </c>
      <c r="B9" t="s">
        <v>161</v>
      </c>
      <c r="C9" s="8" t="s">
        <v>116</v>
      </c>
      <c r="D9" s="4">
        <v>9.6000000000000002E-2</v>
      </c>
      <c r="H9" s="8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s="78">
        <v>376</v>
      </c>
      <c r="AD9" s="78">
        <v>42</v>
      </c>
      <c r="AE9" s="78">
        <v>14</v>
      </c>
      <c r="AF9" s="78">
        <v>28</v>
      </c>
      <c r="AG9" s="78">
        <v>11.170212765957446</v>
      </c>
      <c r="AH9" s="78">
        <v>3.7234042553191489</v>
      </c>
      <c r="AI9" s="78">
        <v>7.4468085106382977</v>
      </c>
    </row>
    <row r="10" spans="1:35" x14ac:dyDescent="0.25">
      <c r="A10">
        <v>34008</v>
      </c>
      <c r="B10" t="s">
        <v>163</v>
      </c>
      <c r="C10" s="8" t="s">
        <v>116</v>
      </c>
      <c r="D10" s="4">
        <v>0.14299999999999999</v>
      </c>
      <c r="H10" s="8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 s="78" t="s">
        <v>1134</v>
      </c>
      <c r="AD10" s="78" t="s">
        <v>1134</v>
      </c>
      <c r="AE10" s="78" t="s">
        <v>1134</v>
      </c>
      <c r="AF10" s="78" t="s">
        <v>1134</v>
      </c>
      <c r="AG10" s="78" t="s">
        <v>1134</v>
      </c>
      <c r="AH10" s="78" t="s">
        <v>1134</v>
      </c>
      <c r="AI10" s="78" t="s">
        <v>1134</v>
      </c>
    </row>
    <row r="11" spans="1:35" x14ac:dyDescent="0.25">
      <c r="A11">
        <v>34009</v>
      </c>
      <c r="B11" t="s">
        <v>171</v>
      </c>
      <c r="C11" s="8" t="s">
        <v>116</v>
      </c>
      <c r="D11" s="4">
        <v>0.155</v>
      </c>
      <c r="H11" s="8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 s="78">
        <v>998</v>
      </c>
      <c r="AD11" s="78">
        <v>75</v>
      </c>
      <c r="AE11" s="78">
        <v>48</v>
      </c>
      <c r="AF11" s="78">
        <v>27</v>
      </c>
      <c r="AG11" s="78">
        <v>7.5150300601202407</v>
      </c>
      <c r="AH11" s="78">
        <v>4.8096192384769543</v>
      </c>
      <c r="AI11" s="78">
        <v>2.7054108216432864</v>
      </c>
    </row>
    <row r="12" spans="1:35" x14ac:dyDescent="0.25">
      <c r="A12">
        <v>34010</v>
      </c>
      <c r="B12" t="s">
        <v>175</v>
      </c>
      <c r="C12" s="8" t="s">
        <v>116</v>
      </c>
      <c r="D12" s="4">
        <v>0.121</v>
      </c>
      <c r="H12" s="8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s="78">
        <v>1551</v>
      </c>
      <c r="AD12" s="78">
        <v>129</v>
      </c>
      <c r="AE12" s="78">
        <v>86</v>
      </c>
      <c r="AF12" s="78">
        <v>43</v>
      </c>
      <c r="AG12" s="78">
        <v>8.3172147001934231</v>
      </c>
      <c r="AH12" s="78">
        <v>5.5448098001289488</v>
      </c>
      <c r="AI12" s="78">
        <v>2.7724049000644744</v>
      </c>
    </row>
    <row r="13" spans="1:35" x14ac:dyDescent="0.25">
      <c r="A13">
        <v>34011</v>
      </c>
      <c r="B13" t="s">
        <v>185</v>
      </c>
      <c r="C13" s="8" t="s">
        <v>116</v>
      </c>
      <c r="D13" s="4" t="s">
        <v>1134</v>
      </c>
      <c r="H13" s="8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 s="78" t="s">
        <v>1134</v>
      </c>
      <c r="AD13" s="78" t="s">
        <v>1134</v>
      </c>
      <c r="AE13" s="78" t="s">
        <v>1134</v>
      </c>
      <c r="AF13" s="78" t="s">
        <v>1134</v>
      </c>
      <c r="AG13" s="78" t="s">
        <v>1134</v>
      </c>
      <c r="AH13" s="78" t="s">
        <v>1134</v>
      </c>
      <c r="AI13" s="78" t="s">
        <v>1134</v>
      </c>
    </row>
    <row r="14" spans="1:35" x14ac:dyDescent="0.25">
      <c r="A14">
        <v>34012</v>
      </c>
      <c r="B14" t="s">
        <v>187</v>
      </c>
      <c r="C14" s="8" t="s">
        <v>116</v>
      </c>
      <c r="D14" s="4">
        <v>5.6000000000000001E-2</v>
      </c>
      <c r="H14" s="8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s="78" t="s">
        <v>1134</v>
      </c>
      <c r="AD14" s="78" t="s">
        <v>1134</v>
      </c>
      <c r="AE14" s="78" t="s">
        <v>1134</v>
      </c>
      <c r="AF14" s="78" t="s">
        <v>1134</v>
      </c>
      <c r="AG14" s="78" t="s">
        <v>1134</v>
      </c>
      <c r="AH14" s="78" t="s">
        <v>1134</v>
      </c>
      <c r="AI14" s="78" t="s">
        <v>1134</v>
      </c>
    </row>
    <row r="15" spans="1:35" x14ac:dyDescent="0.25">
      <c r="A15">
        <v>34013</v>
      </c>
      <c r="B15" t="s">
        <v>189</v>
      </c>
      <c r="C15" s="8" t="s">
        <v>116</v>
      </c>
      <c r="D15" s="4">
        <v>0.11899999999999999</v>
      </c>
      <c r="H15" s="8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s="78">
        <v>885</v>
      </c>
      <c r="AD15" s="78">
        <v>108</v>
      </c>
      <c r="AE15" s="78">
        <v>49</v>
      </c>
      <c r="AF15" s="78">
        <v>59</v>
      </c>
      <c r="AG15" s="78">
        <v>12.203389830508476</v>
      </c>
      <c r="AH15" s="78">
        <v>5.536723163841808</v>
      </c>
      <c r="AI15" s="78">
        <v>6.666666666666667</v>
      </c>
    </row>
    <row r="16" spans="1:35" x14ac:dyDescent="0.25">
      <c r="A16">
        <v>34014</v>
      </c>
      <c r="B16" t="s">
        <v>192</v>
      </c>
      <c r="C16" s="8" t="s">
        <v>197</v>
      </c>
      <c r="D16" s="4" t="s">
        <v>1134</v>
      </c>
      <c r="H16" s="8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s="78" t="s">
        <v>1134</v>
      </c>
      <c r="AD16" s="78" t="s">
        <v>1134</v>
      </c>
      <c r="AE16" s="78" t="s">
        <v>1134</v>
      </c>
      <c r="AF16" s="78" t="s">
        <v>1134</v>
      </c>
      <c r="AG16" s="78" t="s">
        <v>1134</v>
      </c>
      <c r="AH16" s="78" t="s">
        <v>1134</v>
      </c>
      <c r="AI16" s="78" t="s">
        <v>1134</v>
      </c>
    </row>
    <row r="17" spans="1:35" x14ac:dyDescent="0.25">
      <c r="A17">
        <v>34015</v>
      </c>
      <c r="B17" t="s">
        <v>198</v>
      </c>
      <c r="C17" s="8" t="s">
        <v>116</v>
      </c>
      <c r="D17" s="4" t="s">
        <v>1134</v>
      </c>
      <c r="H17" s="8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 s="78" t="s">
        <v>1134</v>
      </c>
      <c r="AD17" s="78" t="s">
        <v>1134</v>
      </c>
      <c r="AE17" s="78" t="s">
        <v>1134</v>
      </c>
      <c r="AF17" s="78" t="s">
        <v>1134</v>
      </c>
      <c r="AG17" s="78" t="s">
        <v>1134</v>
      </c>
      <c r="AH17" s="78" t="s">
        <v>1134</v>
      </c>
      <c r="AI17" s="78" t="s">
        <v>1134</v>
      </c>
    </row>
    <row r="18" spans="1:35" x14ac:dyDescent="0.25">
      <c r="A18">
        <v>34016</v>
      </c>
      <c r="B18" t="s">
        <v>201</v>
      </c>
      <c r="C18" s="8" t="s">
        <v>116</v>
      </c>
      <c r="D18" s="4">
        <v>8.5999999999999993E-2</v>
      </c>
      <c r="H18" s="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 s="78" t="s">
        <v>1134</v>
      </c>
      <c r="AD18" s="78" t="s">
        <v>1134</v>
      </c>
      <c r="AE18" s="78" t="s">
        <v>1134</v>
      </c>
      <c r="AF18" s="78" t="s">
        <v>1134</v>
      </c>
      <c r="AG18" s="78" t="s">
        <v>1134</v>
      </c>
      <c r="AH18" s="78" t="s">
        <v>1134</v>
      </c>
      <c r="AI18" s="78" t="s">
        <v>1134</v>
      </c>
    </row>
    <row r="19" spans="1:35" x14ac:dyDescent="0.25">
      <c r="A19">
        <v>34017</v>
      </c>
      <c r="B19" t="s">
        <v>203</v>
      </c>
      <c r="C19" s="8" t="s">
        <v>116</v>
      </c>
      <c r="D19" s="4">
        <v>0.14099999999999999</v>
      </c>
      <c r="H19" s="8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1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 s="78">
        <v>292</v>
      </c>
      <c r="AD19" s="78">
        <v>26</v>
      </c>
      <c r="AE19" s="78">
        <v>15</v>
      </c>
      <c r="AF19" s="78">
        <v>11</v>
      </c>
      <c r="AG19" s="78">
        <v>8.9041095890410951</v>
      </c>
      <c r="AH19" s="78">
        <v>5.1369863013698627</v>
      </c>
      <c r="AI19" s="78">
        <v>3.7671232876712328</v>
      </c>
    </row>
    <row r="20" spans="1:35" x14ac:dyDescent="0.25">
      <c r="A20">
        <v>34018</v>
      </c>
      <c r="B20" t="s">
        <v>206</v>
      </c>
      <c r="C20" s="8" t="s">
        <v>116</v>
      </c>
      <c r="D20" s="4">
        <v>0.14399999999999999</v>
      </c>
      <c r="H20" s="8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 s="78">
        <v>629</v>
      </c>
      <c r="AD20" s="78">
        <v>58</v>
      </c>
      <c r="AE20" s="78">
        <v>36</v>
      </c>
      <c r="AF20" s="78">
        <v>22</v>
      </c>
      <c r="AG20" s="78">
        <v>9.2209856915739277</v>
      </c>
      <c r="AH20" s="78">
        <v>5.7233704292527827</v>
      </c>
      <c r="AI20" s="78">
        <v>3.4976152623211445</v>
      </c>
    </row>
    <row r="21" spans="1:35" x14ac:dyDescent="0.25">
      <c r="A21">
        <v>34019</v>
      </c>
      <c r="B21" t="s">
        <v>210</v>
      </c>
      <c r="C21" s="8" t="s">
        <v>116</v>
      </c>
      <c r="D21" s="4">
        <v>0.16700000000000001</v>
      </c>
      <c r="H21" s="8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 s="78">
        <v>486</v>
      </c>
      <c r="AD21" s="78">
        <v>51</v>
      </c>
      <c r="AE21" s="78">
        <v>28</v>
      </c>
      <c r="AF21" s="78">
        <v>23</v>
      </c>
      <c r="AG21" s="78">
        <v>10.493827160493826</v>
      </c>
      <c r="AH21" s="78">
        <v>5.761316872427984</v>
      </c>
      <c r="AI21" s="78">
        <v>4.7325102880658436</v>
      </c>
    </row>
    <row r="22" spans="1:35" x14ac:dyDescent="0.25">
      <c r="A22">
        <v>34020</v>
      </c>
      <c r="B22" t="s">
        <v>212</v>
      </c>
      <c r="C22" s="8" t="s">
        <v>116</v>
      </c>
      <c r="D22" s="4">
        <v>0.2</v>
      </c>
      <c r="H22" s="8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 s="78">
        <v>328</v>
      </c>
      <c r="AD22" s="78">
        <v>61</v>
      </c>
      <c r="AE22" s="78">
        <v>24</v>
      </c>
      <c r="AF22" s="78">
        <v>37</v>
      </c>
      <c r="AG22" s="78">
        <v>18.597560975609756</v>
      </c>
      <c r="AH22" s="78">
        <v>7.3170731707317067</v>
      </c>
      <c r="AI22" s="78">
        <v>11.280487804878049</v>
      </c>
    </row>
    <row r="23" spans="1:35" x14ac:dyDescent="0.25">
      <c r="A23">
        <v>34021</v>
      </c>
      <c r="B23" t="s">
        <v>214</v>
      </c>
      <c r="C23" s="8" t="s">
        <v>116</v>
      </c>
      <c r="D23" s="4">
        <v>0.16500000000000001</v>
      </c>
      <c r="H23" s="8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 s="78">
        <v>252</v>
      </c>
      <c r="AD23" s="78">
        <v>33</v>
      </c>
      <c r="AE23" s="78">
        <v>14</v>
      </c>
      <c r="AF23" s="78">
        <v>19</v>
      </c>
      <c r="AG23" s="78">
        <v>13.095238095238097</v>
      </c>
      <c r="AH23" s="78">
        <v>5.5555555555555554</v>
      </c>
      <c r="AI23" s="78">
        <v>7.5396825396825395</v>
      </c>
    </row>
    <row r="24" spans="1:35" x14ac:dyDescent="0.25">
      <c r="A24">
        <v>34022</v>
      </c>
      <c r="B24" t="s">
        <v>216</v>
      </c>
      <c r="C24" s="8" t="s">
        <v>136</v>
      </c>
      <c r="D24" s="4">
        <v>2.7E-2</v>
      </c>
      <c r="H24" s="8">
        <v>0</v>
      </c>
      <c r="I24">
        <v>0</v>
      </c>
      <c r="J24">
        <v>0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 s="78">
        <v>3219</v>
      </c>
      <c r="AD24" s="78">
        <v>208</v>
      </c>
      <c r="AE24" s="78">
        <v>172</v>
      </c>
      <c r="AF24" s="78">
        <v>36</v>
      </c>
      <c r="AG24" s="78">
        <v>6.4616340478409446</v>
      </c>
      <c r="AH24" s="78">
        <v>5.3432743087915497</v>
      </c>
      <c r="AI24" s="78">
        <v>1.1183597390493942</v>
      </c>
    </row>
    <row r="25" spans="1:35" x14ac:dyDescent="0.25">
      <c r="A25">
        <v>34023</v>
      </c>
      <c r="B25" t="s">
        <v>227</v>
      </c>
      <c r="C25" s="8" t="s">
        <v>136</v>
      </c>
      <c r="D25" s="4">
        <v>4.1000000000000002E-2</v>
      </c>
      <c r="H25" s="8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</v>
      </c>
      <c r="V25">
        <v>0</v>
      </c>
      <c r="W25">
        <v>0</v>
      </c>
      <c r="X25">
        <v>1</v>
      </c>
      <c r="Y25">
        <v>0</v>
      </c>
      <c r="Z25">
        <v>0</v>
      </c>
      <c r="AA25">
        <v>0</v>
      </c>
      <c r="AB25">
        <v>0</v>
      </c>
      <c r="AC25" s="78">
        <v>6859</v>
      </c>
      <c r="AD25" s="78">
        <v>403</v>
      </c>
      <c r="AE25" s="78">
        <v>316</v>
      </c>
      <c r="AF25" s="78">
        <v>87</v>
      </c>
      <c r="AG25" s="78">
        <v>5.8754920542353117</v>
      </c>
      <c r="AH25" s="78">
        <v>4.6070855809884819</v>
      </c>
      <c r="AI25" s="78">
        <v>1.268406473246829</v>
      </c>
    </row>
    <row r="26" spans="1:35" x14ac:dyDescent="0.25">
      <c r="A26">
        <v>34024</v>
      </c>
      <c r="B26" t="s">
        <v>237</v>
      </c>
      <c r="C26" s="8" t="s">
        <v>136</v>
      </c>
      <c r="D26" s="4">
        <v>5.5E-2</v>
      </c>
      <c r="H26" s="8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 s="78" t="s">
        <v>1134</v>
      </c>
      <c r="AD26" s="78" t="s">
        <v>1134</v>
      </c>
      <c r="AE26" s="78" t="s">
        <v>1134</v>
      </c>
      <c r="AF26" s="78" t="s">
        <v>1134</v>
      </c>
      <c r="AG26" s="78" t="s">
        <v>1134</v>
      </c>
      <c r="AH26" s="78" t="s">
        <v>1134</v>
      </c>
      <c r="AI26" s="78" t="s">
        <v>1134</v>
      </c>
    </row>
    <row r="27" spans="1:35" x14ac:dyDescent="0.25">
      <c r="A27">
        <v>34025</v>
      </c>
      <c r="B27" t="s">
        <v>241</v>
      </c>
      <c r="C27" s="8" t="s">
        <v>245</v>
      </c>
      <c r="D27" s="4">
        <v>9.8000000000000004E-2</v>
      </c>
      <c r="H27" s="8">
        <v>0</v>
      </c>
      <c r="I27">
        <v>3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</v>
      </c>
      <c r="S27">
        <v>1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 s="78">
        <v>1138</v>
      </c>
      <c r="AD27" s="78">
        <v>75</v>
      </c>
      <c r="AE27" s="78">
        <v>51</v>
      </c>
      <c r="AF27" s="78">
        <v>24</v>
      </c>
      <c r="AG27" s="78">
        <v>6.5905096660808429</v>
      </c>
      <c r="AH27" s="78">
        <v>4.4815465729349739</v>
      </c>
      <c r="AI27" s="78">
        <v>2.1089630931458698</v>
      </c>
    </row>
    <row r="28" spans="1:35" x14ac:dyDescent="0.25">
      <c r="A28">
        <v>34026</v>
      </c>
      <c r="B28" t="s">
        <v>248</v>
      </c>
      <c r="C28" s="8" t="s">
        <v>116</v>
      </c>
      <c r="D28" s="4" t="s">
        <v>1134</v>
      </c>
      <c r="H28" s="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 s="78">
        <v>186</v>
      </c>
      <c r="AD28" s="78">
        <v>24</v>
      </c>
      <c r="AE28" s="78">
        <v>11</v>
      </c>
      <c r="AF28" s="78">
        <v>13</v>
      </c>
      <c r="AG28" s="78">
        <v>12.903225806451612</v>
      </c>
      <c r="AH28" s="78">
        <v>5.913978494623656</v>
      </c>
      <c r="AI28" s="78">
        <v>6.9892473118279561</v>
      </c>
    </row>
    <row r="29" spans="1:35" x14ac:dyDescent="0.25">
      <c r="A29">
        <v>34027</v>
      </c>
      <c r="B29" t="s">
        <v>251</v>
      </c>
      <c r="C29" s="8" t="s">
        <v>116</v>
      </c>
      <c r="D29" s="4" t="s">
        <v>1134</v>
      </c>
      <c r="H29" s="8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 s="78">
        <v>912</v>
      </c>
      <c r="AD29" s="78">
        <v>44</v>
      </c>
      <c r="AE29" s="78">
        <v>27</v>
      </c>
      <c r="AF29" s="78">
        <v>17</v>
      </c>
      <c r="AG29" s="78">
        <v>4.8245614035087714</v>
      </c>
      <c r="AH29" s="78">
        <v>2.9605263157894735</v>
      </c>
      <c r="AI29" s="78">
        <v>1.8640350877192982</v>
      </c>
    </row>
    <row r="30" spans="1:35" x14ac:dyDescent="0.25">
      <c r="A30">
        <v>34028</v>
      </c>
      <c r="B30" t="s">
        <v>164</v>
      </c>
      <c r="C30" s="8" t="s">
        <v>116</v>
      </c>
      <c r="D30" s="4">
        <v>0.20300000000000001</v>
      </c>
      <c r="H30" s="8">
        <v>0</v>
      </c>
      <c r="I30">
        <v>0</v>
      </c>
      <c r="J30">
        <v>0</v>
      </c>
      <c r="K30">
        <v>0</v>
      </c>
      <c r="L30">
        <v>6</v>
      </c>
      <c r="M30">
        <v>5</v>
      </c>
      <c r="N30">
        <v>0</v>
      </c>
      <c r="O30">
        <v>2</v>
      </c>
      <c r="P30">
        <v>0</v>
      </c>
      <c r="Q30">
        <v>0</v>
      </c>
      <c r="R30">
        <v>4</v>
      </c>
      <c r="S30">
        <v>0</v>
      </c>
      <c r="T30">
        <v>0</v>
      </c>
      <c r="U30">
        <v>2</v>
      </c>
      <c r="V30">
        <v>0</v>
      </c>
      <c r="W30">
        <v>0</v>
      </c>
      <c r="X30">
        <v>0</v>
      </c>
      <c r="Y30">
        <v>0</v>
      </c>
      <c r="Z30">
        <v>0</v>
      </c>
      <c r="AA30">
        <v>2</v>
      </c>
      <c r="AB30">
        <v>0</v>
      </c>
      <c r="AC30" s="78">
        <v>4247</v>
      </c>
      <c r="AD30" s="78">
        <v>817</v>
      </c>
      <c r="AE30" s="78">
        <v>323</v>
      </c>
      <c r="AF30" s="78">
        <v>494</v>
      </c>
      <c r="AG30" s="78">
        <v>19.237108547209793</v>
      </c>
      <c r="AH30" s="78">
        <v>7.6053684954085234</v>
      </c>
      <c r="AI30" s="78">
        <v>11.631740051801271</v>
      </c>
    </row>
    <row r="31" spans="1:35" x14ac:dyDescent="0.25">
      <c r="A31">
        <v>34029</v>
      </c>
      <c r="B31" t="s">
        <v>257</v>
      </c>
      <c r="C31" s="8" t="s">
        <v>116</v>
      </c>
      <c r="D31" s="4">
        <v>8.5000000000000006E-2</v>
      </c>
      <c r="H31" s="8">
        <v>0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 s="78">
        <v>322</v>
      </c>
      <c r="AD31" s="78">
        <v>31</v>
      </c>
      <c r="AE31" s="78">
        <v>16</v>
      </c>
      <c r="AF31" s="78">
        <v>15</v>
      </c>
      <c r="AG31" s="78">
        <v>9.6273291925465845</v>
      </c>
      <c r="AH31" s="78">
        <v>4.9689440993788816</v>
      </c>
      <c r="AI31" s="78">
        <v>4.658385093167702</v>
      </c>
    </row>
    <row r="32" spans="1:35" x14ac:dyDescent="0.25">
      <c r="A32">
        <v>34030</v>
      </c>
      <c r="B32" t="s">
        <v>259</v>
      </c>
      <c r="C32" s="8" t="s">
        <v>116</v>
      </c>
      <c r="D32" s="4" t="s">
        <v>1134</v>
      </c>
      <c r="H32" s="8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 s="78" t="s">
        <v>1134</v>
      </c>
      <c r="AD32" s="78" t="s">
        <v>1134</v>
      </c>
      <c r="AE32" s="78" t="s">
        <v>1134</v>
      </c>
      <c r="AF32" s="78" t="s">
        <v>1134</v>
      </c>
      <c r="AG32" s="78" t="s">
        <v>1134</v>
      </c>
      <c r="AH32" s="78" t="s">
        <v>1134</v>
      </c>
      <c r="AI32" s="78" t="s">
        <v>1134</v>
      </c>
    </row>
    <row r="33" spans="1:35" x14ac:dyDescent="0.25">
      <c r="A33">
        <v>34031</v>
      </c>
      <c r="B33" t="s">
        <v>262</v>
      </c>
      <c r="C33" s="8" t="s">
        <v>116</v>
      </c>
      <c r="D33" s="4">
        <v>0.182</v>
      </c>
      <c r="H33" s="8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2</v>
      </c>
      <c r="V33">
        <v>0</v>
      </c>
      <c r="W33">
        <v>0</v>
      </c>
      <c r="X33">
        <v>0</v>
      </c>
      <c r="Y33">
        <v>0</v>
      </c>
      <c r="Z33">
        <v>0</v>
      </c>
      <c r="AA33">
        <v>2</v>
      </c>
      <c r="AB33">
        <v>0</v>
      </c>
      <c r="AC33" s="78">
        <v>2656</v>
      </c>
      <c r="AD33" s="78">
        <v>241</v>
      </c>
      <c r="AE33" s="78">
        <v>157</v>
      </c>
      <c r="AF33" s="78">
        <v>84</v>
      </c>
      <c r="AG33" s="78">
        <v>9.0737951807228914</v>
      </c>
      <c r="AH33" s="78">
        <v>5.9111445783132526</v>
      </c>
      <c r="AI33" s="78">
        <v>3.1626506024096384</v>
      </c>
    </row>
    <row r="34" spans="1:35" x14ac:dyDescent="0.25">
      <c r="A34">
        <v>34032</v>
      </c>
      <c r="B34" t="s">
        <v>102</v>
      </c>
      <c r="C34" s="8" t="s">
        <v>245</v>
      </c>
      <c r="D34" s="4">
        <v>0.20499999999999999</v>
      </c>
      <c r="H34" s="8">
        <v>6</v>
      </c>
      <c r="I34">
        <v>12</v>
      </c>
      <c r="J34">
        <v>1</v>
      </c>
      <c r="K34">
        <v>25</v>
      </c>
      <c r="L34">
        <v>2</v>
      </c>
      <c r="M34">
        <v>0</v>
      </c>
      <c r="N34">
        <v>10</v>
      </c>
      <c r="O34">
        <v>0</v>
      </c>
      <c r="P34">
        <v>0</v>
      </c>
      <c r="Q34">
        <v>17</v>
      </c>
      <c r="R34">
        <v>39</v>
      </c>
      <c r="S34">
        <v>3</v>
      </c>
      <c r="T34">
        <v>3</v>
      </c>
      <c r="U34">
        <v>29</v>
      </c>
      <c r="V34">
        <v>1</v>
      </c>
      <c r="W34">
        <v>1</v>
      </c>
      <c r="X34">
        <v>24</v>
      </c>
      <c r="Y34">
        <v>1</v>
      </c>
      <c r="Z34">
        <v>2</v>
      </c>
      <c r="AA34">
        <v>5</v>
      </c>
      <c r="AB34">
        <v>0</v>
      </c>
      <c r="AC34" s="78">
        <v>43200</v>
      </c>
      <c r="AD34" s="78">
        <v>7089</v>
      </c>
      <c r="AE34" s="78">
        <v>4543</v>
      </c>
      <c r="AF34" s="78">
        <v>2546</v>
      </c>
      <c r="AG34" s="78">
        <v>16.409722222222221</v>
      </c>
      <c r="AH34" s="78">
        <v>10.516203703703704</v>
      </c>
      <c r="AI34" s="78">
        <v>5.893518518518519</v>
      </c>
    </row>
    <row r="35" spans="1:35" x14ac:dyDescent="0.25">
      <c r="A35">
        <v>34033</v>
      </c>
      <c r="B35" t="s">
        <v>274</v>
      </c>
      <c r="C35" s="8" t="s">
        <v>116</v>
      </c>
      <c r="D35" s="4">
        <v>4.2999999999999997E-2</v>
      </c>
      <c r="H35" s="8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 s="78">
        <v>930</v>
      </c>
      <c r="AD35" s="78">
        <v>69</v>
      </c>
      <c r="AE35" s="78">
        <v>41</v>
      </c>
      <c r="AF35" s="78">
        <v>28</v>
      </c>
      <c r="AG35" s="78">
        <v>7.419354838709677</v>
      </c>
      <c r="AH35" s="78">
        <v>4.408602150537634</v>
      </c>
      <c r="AI35" s="78">
        <v>3.010752688172043</v>
      </c>
    </row>
    <row r="36" spans="1:35" x14ac:dyDescent="0.25">
      <c r="A36">
        <v>34034</v>
      </c>
      <c r="B36" t="s">
        <v>280</v>
      </c>
      <c r="C36" s="8" t="s">
        <v>116</v>
      </c>
      <c r="D36" s="4" t="s">
        <v>1134</v>
      </c>
      <c r="H36" s="8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 s="78" t="s">
        <v>1134</v>
      </c>
      <c r="AD36" s="78" t="s">
        <v>1134</v>
      </c>
      <c r="AE36" s="78" t="s">
        <v>1134</v>
      </c>
      <c r="AF36" s="78" t="s">
        <v>1134</v>
      </c>
      <c r="AG36" s="78" t="s">
        <v>1134</v>
      </c>
      <c r="AH36" s="78" t="s">
        <v>1134</v>
      </c>
      <c r="AI36" s="78" t="s">
        <v>1134</v>
      </c>
    </row>
    <row r="37" spans="1:35" x14ac:dyDescent="0.25">
      <c r="A37">
        <v>34035</v>
      </c>
      <c r="B37" t="s">
        <v>282</v>
      </c>
      <c r="C37" s="8" t="s">
        <v>116</v>
      </c>
      <c r="D37" s="4">
        <v>5.5E-2</v>
      </c>
      <c r="H37" s="8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 s="78" t="s">
        <v>1134</v>
      </c>
      <c r="AD37" s="78" t="s">
        <v>1134</v>
      </c>
      <c r="AE37" s="78" t="s">
        <v>1134</v>
      </c>
      <c r="AF37" s="78" t="s">
        <v>1134</v>
      </c>
      <c r="AG37" s="78" t="s">
        <v>1134</v>
      </c>
      <c r="AH37" s="78" t="s">
        <v>1134</v>
      </c>
      <c r="AI37" s="78" t="s">
        <v>1134</v>
      </c>
    </row>
    <row r="38" spans="1:35" x14ac:dyDescent="0.25">
      <c r="A38">
        <v>34036</v>
      </c>
      <c r="B38" t="s">
        <v>284</v>
      </c>
      <c r="C38" s="8" t="s">
        <v>116</v>
      </c>
      <c r="D38" s="4">
        <v>0.10199999999999999</v>
      </c>
      <c r="H38" s="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 s="78">
        <v>803</v>
      </c>
      <c r="AD38" s="78">
        <v>67</v>
      </c>
      <c r="AE38" s="78">
        <v>34</v>
      </c>
      <c r="AF38" s="78">
        <v>33</v>
      </c>
      <c r="AG38" s="78">
        <v>8.3437110834371104</v>
      </c>
      <c r="AH38" s="78">
        <v>4.2341220423412205</v>
      </c>
      <c r="AI38" s="78">
        <v>4.10958904109589</v>
      </c>
    </row>
    <row r="39" spans="1:35" x14ac:dyDescent="0.25">
      <c r="A39">
        <v>34037</v>
      </c>
      <c r="B39" t="s">
        <v>287</v>
      </c>
      <c r="C39" s="8" t="s">
        <v>245</v>
      </c>
      <c r="D39" s="4">
        <v>8.1000000000000003E-2</v>
      </c>
      <c r="H39" s="8">
        <v>0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1</v>
      </c>
      <c r="AB39">
        <v>0</v>
      </c>
      <c r="AC39" s="78">
        <v>1756</v>
      </c>
      <c r="AD39" s="78">
        <v>184</v>
      </c>
      <c r="AE39" s="78">
        <v>133</v>
      </c>
      <c r="AF39" s="78">
        <v>51</v>
      </c>
      <c r="AG39" s="78">
        <v>10.478359908883828</v>
      </c>
      <c r="AH39" s="78">
        <v>7.5740318906605912</v>
      </c>
      <c r="AI39" s="78">
        <v>2.9043280182232345</v>
      </c>
    </row>
    <row r="40" spans="1:35" x14ac:dyDescent="0.25">
      <c r="A40">
        <v>34038</v>
      </c>
      <c r="B40" t="s">
        <v>291</v>
      </c>
      <c r="C40" s="8" t="s">
        <v>116</v>
      </c>
      <c r="D40" s="4">
        <v>0.159</v>
      </c>
      <c r="H40" s="8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 s="78">
        <v>1102</v>
      </c>
      <c r="AD40" s="78">
        <v>193</v>
      </c>
      <c r="AE40" s="78">
        <v>84</v>
      </c>
      <c r="AF40" s="78">
        <v>109</v>
      </c>
      <c r="AG40" s="78">
        <v>17.513611615245008</v>
      </c>
      <c r="AH40" s="78">
        <v>7.6225045372050815</v>
      </c>
      <c r="AI40" s="78">
        <v>9.8911070780399282</v>
      </c>
    </row>
    <row r="41" spans="1:35" x14ac:dyDescent="0.25">
      <c r="A41">
        <v>34039</v>
      </c>
      <c r="B41" t="s">
        <v>295</v>
      </c>
      <c r="C41" s="8" t="s">
        <v>245</v>
      </c>
      <c r="D41" s="4">
        <v>8.7999999999999995E-2</v>
      </c>
      <c r="H41" s="8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 s="78">
        <v>1062</v>
      </c>
      <c r="AD41" s="78">
        <v>74</v>
      </c>
      <c r="AE41" s="78">
        <v>56</v>
      </c>
      <c r="AF41" s="78">
        <v>18</v>
      </c>
      <c r="AG41" s="78">
        <v>6.9679849340866298</v>
      </c>
      <c r="AH41" s="78">
        <v>5.2730696798493408</v>
      </c>
      <c r="AI41" s="78">
        <v>1.6949152542372881</v>
      </c>
    </row>
    <row r="42" spans="1:35" x14ac:dyDescent="0.25">
      <c r="A42">
        <v>34040</v>
      </c>
      <c r="B42" t="s">
        <v>297</v>
      </c>
      <c r="C42" s="8" t="s">
        <v>116</v>
      </c>
      <c r="D42" s="4" t="s">
        <v>1134</v>
      </c>
      <c r="H42" s="8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 s="78" t="s">
        <v>1134</v>
      </c>
      <c r="AD42" s="78" t="s">
        <v>1134</v>
      </c>
      <c r="AE42" s="78" t="s">
        <v>1134</v>
      </c>
      <c r="AF42" s="78" t="s">
        <v>1134</v>
      </c>
      <c r="AG42" s="78" t="s">
        <v>1134</v>
      </c>
      <c r="AH42" s="78" t="s">
        <v>1134</v>
      </c>
      <c r="AI42" s="78" t="s">
        <v>1134</v>
      </c>
    </row>
    <row r="43" spans="1:35" x14ac:dyDescent="0.25">
      <c r="A43">
        <v>34041</v>
      </c>
      <c r="B43" t="s">
        <v>299</v>
      </c>
      <c r="C43" s="8" t="s">
        <v>116</v>
      </c>
      <c r="D43" s="4">
        <v>8.2000000000000003E-2</v>
      </c>
      <c r="H43" s="8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 s="78" t="s">
        <v>1134</v>
      </c>
      <c r="AD43" s="78" t="s">
        <v>1134</v>
      </c>
      <c r="AE43" s="78" t="s">
        <v>1134</v>
      </c>
      <c r="AF43" s="78" t="s">
        <v>1134</v>
      </c>
      <c r="AG43" s="78" t="s">
        <v>1134</v>
      </c>
      <c r="AH43" s="78" t="s">
        <v>1134</v>
      </c>
      <c r="AI43" s="78" t="s">
        <v>1134</v>
      </c>
    </row>
    <row r="44" spans="1:35" x14ac:dyDescent="0.25">
      <c r="A44">
        <v>34042</v>
      </c>
      <c r="B44" t="s">
        <v>302</v>
      </c>
      <c r="C44" s="8" t="s">
        <v>116</v>
      </c>
      <c r="D44" s="4">
        <v>0.16</v>
      </c>
      <c r="H44" s="8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 s="78">
        <v>387</v>
      </c>
      <c r="AD44" s="78">
        <v>38</v>
      </c>
      <c r="AE44" s="78">
        <v>25</v>
      </c>
      <c r="AF44" s="78">
        <v>13</v>
      </c>
      <c r="AG44" s="78">
        <v>9.819121447028424</v>
      </c>
      <c r="AH44" s="78">
        <v>6.459948320413436</v>
      </c>
      <c r="AI44" s="78">
        <v>3.3591731266149871</v>
      </c>
    </row>
    <row r="45" spans="1:35" x14ac:dyDescent="0.25">
      <c r="A45">
        <v>34043</v>
      </c>
      <c r="B45" t="s">
        <v>304</v>
      </c>
      <c r="C45" s="8" t="s">
        <v>116</v>
      </c>
      <c r="D45" s="4" t="s">
        <v>1134</v>
      </c>
      <c r="H45" s="8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 s="78" t="s">
        <v>1134</v>
      </c>
      <c r="AD45" s="78" t="s">
        <v>1134</v>
      </c>
      <c r="AE45" s="78" t="s">
        <v>1134</v>
      </c>
      <c r="AF45" s="78" t="s">
        <v>1134</v>
      </c>
      <c r="AG45" s="78" t="s">
        <v>1134</v>
      </c>
      <c r="AH45" s="78" t="s">
        <v>1134</v>
      </c>
      <c r="AI45" s="78" t="s">
        <v>1134</v>
      </c>
    </row>
    <row r="46" spans="1:35" x14ac:dyDescent="0.25">
      <c r="A46">
        <v>34044</v>
      </c>
      <c r="B46" t="s">
        <v>307</v>
      </c>
      <c r="C46" s="8" t="s">
        <v>116</v>
      </c>
      <c r="D46" s="4">
        <v>0.186</v>
      </c>
      <c r="H46" s="8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 s="78">
        <v>294</v>
      </c>
      <c r="AD46" s="78">
        <v>27</v>
      </c>
      <c r="AE46" s="78">
        <v>14</v>
      </c>
      <c r="AF46" s="78">
        <v>13</v>
      </c>
      <c r="AG46" s="78">
        <v>9.183673469387756</v>
      </c>
      <c r="AH46" s="78">
        <v>4.7619047619047619</v>
      </c>
      <c r="AI46" s="78">
        <v>4.4217687074829932</v>
      </c>
    </row>
    <row r="47" spans="1:35" x14ac:dyDescent="0.25">
      <c r="A47">
        <v>34045</v>
      </c>
      <c r="B47" t="s">
        <v>309</v>
      </c>
      <c r="C47" s="8" t="s">
        <v>116</v>
      </c>
      <c r="D47" s="4">
        <v>0.13500000000000001</v>
      </c>
      <c r="H47" s="8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 s="78">
        <v>352</v>
      </c>
      <c r="AD47" s="78">
        <v>44</v>
      </c>
      <c r="AE47" s="78">
        <v>24</v>
      </c>
      <c r="AF47" s="78">
        <v>20</v>
      </c>
      <c r="AG47" s="78">
        <v>12.5</v>
      </c>
      <c r="AH47" s="78">
        <v>6.8181818181818175</v>
      </c>
      <c r="AI47" s="78">
        <v>5.6818181818181817</v>
      </c>
    </row>
    <row r="48" spans="1:35" x14ac:dyDescent="0.25">
      <c r="A48">
        <v>34046</v>
      </c>
      <c r="B48" t="s">
        <v>311</v>
      </c>
      <c r="C48" s="8" t="s">
        <v>116</v>
      </c>
      <c r="D48" s="4" t="s">
        <v>1134</v>
      </c>
      <c r="H48" s="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 s="78" t="s">
        <v>1134</v>
      </c>
      <c r="AD48" s="78" t="s">
        <v>1134</v>
      </c>
      <c r="AE48" s="78" t="s">
        <v>1134</v>
      </c>
      <c r="AF48" s="78" t="s">
        <v>1134</v>
      </c>
      <c r="AG48" s="78" t="s">
        <v>1134</v>
      </c>
      <c r="AH48" s="78" t="s">
        <v>1134</v>
      </c>
      <c r="AI48" s="78" t="s">
        <v>1134</v>
      </c>
    </row>
    <row r="49" spans="1:35" x14ac:dyDescent="0.25">
      <c r="A49">
        <v>34047</v>
      </c>
      <c r="B49" t="s">
        <v>314</v>
      </c>
      <c r="C49" s="8" t="s">
        <v>116</v>
      </c>
      <c r="D49" s="4">
        <v>9.6000000000000002E-2</v>
      </c>
      <c r="H49" s="8">
        <v>0</v>
      </c>
      <c r="I49">
        <v>0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 s="78" t="s">
        <v>1134</v>
      </c>
      <c r="AD49" s="78" t="s">
        <v>1134</v>
      </c>
      <c r="AE49" s="78" t="s">
        <v>1134</v>
      </c>
      <c r="AF49" s="78" t="s">
        <v>1134</v>
      </c>
      <c r="AG49" s="78" t="s">
        <v>1134</v>
      </c>
      <c r="AH49" s="78" t="s">
        <v>1134</v>
      </c>
      <c r="AI49" s="78" t="s">
        <v>1134</v>
      </c>
    </row>
    <row r="50" spans="1:35" x14ac:dyDescent="0.25">
      <c r="A50">
        <v>34048</v>
      </c>
      <c r="B50" t="s">
        <v>316</v>
      </c>
      <c r="C50" s="8" t="s">
        <v>116</v>
      </c>
      <c r="D50" s="4" t="s">
        <v>1134</v>
      </c>
      <c r="H50" s="8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 s="78" t="s">
        <v>1134</v>
      </c>
      <c r="AD50" s="78" t="s">
        <v>1134</v>
      </c>
      <c r="AE50" s="78" t="s">
        <v>1134</v>
      </c>
      <c r="AF50" s="78" t="s">
        <v>1134</v>
      </c>
      <c r="AG50" s="78" t="s">
        <v>1134</v>
      </c>
      <c r="AH50" s="78" t="s">
        <v>1134</v>
      </c>
      <c r="AI50" s="78" t="s">
        <v>1134</v>
      </c>
    </row>
    <row r="51" spans="1:35" x14ac:dyDescent="0.25">
      <c r="A51">
        <v>34049</v>
      </c>
      <c r="B51" t="s">
        <v>318</v>
      </c>
      <c r="C51" s="8" t="s">
        <v>116</v>
      </c>
      <c r="D51" s="4" t="s">
        <v>1134</v>
      </c>
      <c r="H51" s="8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 s="78" t="s">
        <v>1134</v>
      </c>
      <c r="AD51" s="78" t="s">
        <v>1134</v>
      </c>
      <c r="AE51" s="78" t="s">
        <v>1134</v>
      </c>
      <c r="AF51" s="78" t="s">
        <v>1134</v>
      </c>
      <c r="AG51" s="78" t="s">
        <v>1134</v>
      </c>
      <c r="AH51" s="78" t="s">
        <v>1134</v>
      </c>
      <c r="AI51" s="78" t="s">
        <v>1134</v>
      </c>
    </row>
    <row r="52" spans="1:35" x14ac:dyDescent="0.25">
      <c r="A52">
        <v>34050</v>
      </c>
      <c r="B52" t="s">
        <v>320</v>
      </c>
      <c r="C52" s="8" t="s">
        <v>245</v>
      </c>
      <c r="D52" s="4" t="s">
        <v>1134</v>
      </c>
      <c r="H52" s="8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 s="78" t="s">
        <v>1134</v>
      </c>
      <c r="AD52" s="78" t="s">
        <v>1134</v>
      </c>
      <c r="AE52" s="78" t="s">
        <v>1134</v>
      </c>
      <c r="AF52" s="78" t="s">
        <v>1134</v>
      </c>
      <c r="AG52" s="78" t="s">
        <v>1134</v>
      </c>
      <c r="AH52" s="78" t="s">
        <v>1134</v>
      </c>
      <c r="AI52" s="78" t="s">
        <v>1134</v>
      </c>
    </row>
    <row r="53" spans="1:35" x14ac:dyDescent="0.25">
      <c r="A53">
        <v>34051</v>
      </c>
      <c r="B53" t="s">
        <v>327</v>
      </c>
      <c r="C53" s="8" t="s">
        <v>116</v>
      </c>
      <c r="D53" s="4">
        <v>0.1</v>
      </c>
      <c r="H53" s="8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 s="78">
        <v>1544</v>
      </c>
      <c r="AD53" s="78">
        <v>107</v>
      </c>
      <c r="AE53" s="78">
        <v>66</v>
      </c>
      <c r="AF53" s="78">
        <v>41</v>
      </c>
      <c r="AG53" s="78">
        <v>6.9300518134715023</v>
      </c>
      <c r="AH53" s="78">
        <v>4.2746113989637307</v>
      </c>
      <c r="AI53" s="78">
        <v>2.6554404145077721</v>
      </c>
    </row>
    <row r="54" spans="1:35" x14ac:dyDescent="0.25">
      <c r="A54">
        <v>34052</v>
      </c>
      <c r="B54" t="s">
        <v>330</v>
      </c>
      <c r="C54" s="8" t="s">
        <v>116</v>
      </c>
      <c r="D54" s="4">
        <v>0.158</v>
      </c>
      <c r="H54" s="8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 s="78">
        <v>1882</v>
      </c>
      <c r="AD54" s="78">
        <v>229</v>
      </c>
      <c r="AE54" s="78">
        <v>123</v>
      </c>
      <c r="AF54" s="78">
        <v>106</v>
      </c>
      <c r="AG54" s="78">
        <v>12.167906482465462</v>
      </c>
      <c r="AH54" s="78">
        <v>6.5356004250797035</v>
      </c>
      <c r="AI54" s="78">
        <v>5.63230605738576</v>
      </c>
    </row>
    <row r="55" spans="1:35" x14ac:dyDescent="0.25">
      <c r="A55">
        <v>34053</v>
      </c>
      <c r="B55" t="s">
        <v>334</v>
      </c>
      <c r="C55" s="8" t="s">
        <v>116</v>
      </c>
      <c r="D55" s="4" t="s">
        <v>1134</v>
      </c>
      <c r="H55" s="8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 s="78" t="s">
        <v>1134</v>
      </c>
      <c r="AD55" s="78" t="s">
        <v>1134</v>
      </c>
      <c r="AE55" s="78" t="s">
        <v>1134</v>
      </c>
      <c r="AF55" s="78" t="s">
        <v>1134</v>
      </c>
      <c r="AG55" s="78" t="s">
        <v>1134</v>
      </c>
      <c r="AH55" s="78" t="s">
        <v>1134</v>
      </c>
      <c r="AI55" s="78" t="s">
        <v>1134</v>
      </c>
    </row>
    <row r="56" spans="1:35" x14ac:dyDescent="0.25">
      <c r="A56">
        <v>34054</v>
      </c>
      <c r="B56" t="s">
        <v>336</v>
      </c>
      <c r="C56" s="8" t="s">
        <v>116</v>
      </c>
      <c r="D56" s="4" t="s">
        <v>1134</v>
      </c>
      <c r="H56" s="8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 s="78" t="s">
        <v>1134</v>
      </c>
      <c r="AD56" s="78" t="s">
        <v>1134</v>
      </c>
      <c r="AE56" s="78" t="s">
        <v>1134</v>
      </c>
      <c r="AF56" s="78" t="s">
        <v>1134</v>
      </c>
      <c r="AG56" s="78" t="s">
        <v>1134</v>
      </c>
      <c r="AH56" s="78" t="s">
        <v>1134</v>
      </c>
      <c r="AI56" s="78" t="s">
        <v>1134</v>
      </c>
    </row>
    <row r="57" spans="1:35" x14ac:dyDescent="0.25">
      <c r="A57">
        <v>34055</v>
      </c>
      <c r="B57" t="s">
        <v>338</v>
      </c>
      <c r="C57" s="8" t="s">
        <v>116</v>
      </c>
      <c r="D57" s="4" t="s">
        <v>1134</v>
      </c>
      <c r="H57" s="8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 s="78">
        <v>211</v>
      </c>
      <c r="AD57" s="78">
        <v>25</v>
      </c>
      <c r="AE57" s="78">
        <v>12</v>
      </c>
      <c r="AF57" s="78">
        <v>13</v>
      </c>
      <c r="AG57" s="78">
        <v>11.848341232227488</v>
      </c>
      <c r="AH57" s="78">
        <v>5.6872037914691944</v>
      </c>
      <c r="AI57" s="78">
        <v>6.1611374407582939</v>
      </c>
    </row>
    <row r="58" spans="1:35" x14ac:dyDescent="0.25">
      <c r="A58">
        <v>34056</v>
      </c>
      <c r="B58" t="s">
        <v>341</v>
      </c>
      <c r="C58" s="8" t="s">
        <v>116</v>
      </c>
      <c r="D58" s="4">
        <v>0.16400000000000001</v>
      </c>
      <c r="H58" s="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 s="78" t="s">
        <v>1134</v>
      </c>
      <c r="AD58" s="78" t="s">
        <v>1134</v>
      </c>
      <c r="AE58" s="78" t="s">
        <v>1134</v>
      </c>
      <c r="AF58" s="78" t="s">
        <v>1134</v>
      </c>
      <c r="AG58" s="78" t="s">
        <v>1134</v>
      </c>
      <c r="AH58" s="78" t="s">
        <v>1134</v>
      </c>
      <c r="AI58" s="78" t="s">
        <v>1134</v>
      </c>
    </row>
    <row r="59" spans="1:35" x14ac:dyDescent="0.25">
      <c r="A59">
        <v>34057</v>
      </c>
      <c r="B59" t="s">
        <v>343</v>
      </c>
      <c r="C59" s="8" t="s">
        <v>197</v>
      </c>
      <c r="D59" s="4">
        <v>2.3E-2</v>
      </c>
      <c r="H59" s="8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 s="78">
        <v>11219</v>
      </c>
      <c r="AD59" s="78">
        <v>1016</v>
      </c>
      <c r="AE59" s="78">
        <v>935</v>
      </c>
      <c r="AF59" s="78">
        <v>81</v>
      </c>
      <c r="AG59" s="78">
        <v>9.05606560299492</v>
      </c>
      <c r="AH59" s="78">
        <v>8.3340761208663885</v>
      </c>
      <c r="AI59" s="78">
        <v>0.72198948212853198</v>
      </c>
    </row>
    <row r="60" spans="1:35" x14ac:dyDescent="0.25">
      <c r="A60">
        <v>34058</v>
      </c>
      <c r="B60" t="s">
        <v>350</v>
      </c>
      <c r="C60" s="8" t="s">
        <v>136</v>
      </c>
      <c r="D60" s="4">
        <v>4.1000000000000002E-2</v>
      </c>
      <c r="H60" s="8">
        <v>0</v>
      </c>
      <c r="I60">
        <v>1</v>
      </c>
      <c r="J60">
        <v>0</v>
      </c>
      <c r="K60">
        <v>0</v>
      </c>
      <c r="L60">
        <v>2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 s="78">
        <v>2686</v>
      </c>
      <c r="AD60" s="78">
        <v>177</v>
      </c>
      <c r="AE60" s="78">
        <v>138</v>
      </c>
      <c r="AF60" s="78">
        <v>39</v>
      </c>
      <c r="AG60" s="78">
        <v>6.5897244973938935</v>
      </c>
      <c r="AH60" s="78">
        <v>5.137751303052867</v>
      </c>
      <c r="AI60" s="78">
        <v>1.4519731943410277</v>
      </c>
    </row>
    <row r="61" spans="1:35" x14ac:dyDescent="0.25">
      <c r="A61">
        <v>34059</v>
      </c>
      <c r="B61" t="s">
        <v>355</v>
      </c>
      <c r="C61" s="8" t="s">
        <v>116</v>
      </c>
      <c r="D61" s="4">
        <v>0.19700000000000001</v>
      </c>
      <c r="H61" s="8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 s="78">
        <v>268</v>
      </c>
      <c r="AD61" s="78">
        <v>40</v>
      </c>
      <c r="AE61" s="78">
        <v>16</v>
      </c>
      <c r="AF61" s="78">
        <v>24</v>
      </c>
      <c r="AG61" s="78">
        <v>14.925373134328357</v>
      </c>
      <c r="AH61" s="78">
        <v>5.9701492537313428</v>
      </c>
      <c r="AI61" s="78">
        <v>8.9552238805970141</v>
      </c>
    </row>
    <row r="62" spans="1:35" x14ac:dyDescent="0.25">
      <c r="A62">
        <v>34060</v>
      </c>
      <c r="B62" t="s">
        <v>357</v>
      </c>
      <c r="C62" s="8" t="s">
        <v>116</v>
      </c>
      <c r="D62" s="4" t="s">
        <v>1134</v>
      </c>
      <c r="H62" s="8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 s="78" t="s">
        <v>1134</v>
      </c>
      <c r="AD62" s="78" t="s">
        <v>1134</v>
      </c>
      <c r="AE62" s="78" t="s">
        <v>1134</v>
      </c>
      <c r="AF62" s="78" t="s">
        <v>1134</v>
      </c>
      <c r="AG62" s="78" t="s">
        <v>1134</v>
      </c>
      <c r="AH62" s="78" t="s">
        <v>1134</v>
      </c>
      <c r="AI62" s="78" t="s">
        <v>1134</v>
      </c>
    </row>
    <row r="63" spans="1:35" x14ac:dyDescent="0.25">
      <c r="A63">
        <v>34061</v>
      </c>
      <c r="B63" t="s">
        <v>359</v>
      </c>
      <c r="C63" s="8" t="s">
        <v>116</v>
      </c>
      <c r="D63" s="4">
        <v>0.245</v>
      </c>
      <c r="H63" s="8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 s="78">
        <v>463</v>
      </c>
      <c r="AD63" s="78">
        <v>48</v>
      </c>
      <c r="AE63" s="78">
        <v>26</v>
      </c>
      <c r="AF63" s="78">
        <v>22</v>
      </c>
      <c r="AG63" s="78">
        <v>10.367170626349893</v>
      </c>
      <c r="AH63" s="78">
        <v>5.615550755939525</v>
      </c>
      <c r="AI63" s="78">
        <v>4.7516198704103676</v>
      </c>
    </row>
    <row r="64" spans="1:35" x14ac:dyDescent="0.25">
      <c r="A64">
        <v>34062</v>
      </c>
      <c r="B64" t="s">
        <v>361</v>
      </c>
      <c r="C64" s="8" t="s">
        <v>116</v>
      </c>
      <c r="D64" s="4" t="s">
        <v>1134</v>
      </c>
      <c r="H64" s="8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 s="78" t="s">
        <v>1134</v>
      </c>
      <c r="AD64" s="78" t="s">
        <v>1134</v>
      </c>
      <c r="AE64" s="78" t="s">
        <v>1134</v>
      </c>
      <c r="AF64" s="78" t="s">
        <v>1134</v>
      </c>
      <c r="AG64" s="78" t="s">
        <v>1134</v>
      </c>
      <c r="AH64" s="78" t="s">
        <v>1134</v>
      </c>
      <c r="AI64" s="78" t="s">
        <v>1134</v>
      </c>
    </row>
    <row r="65" spans="1:35" x14ac:dyDescent="0.25">
      <c r="A65">
        <v>34063</v>
      </c>
      <c r="B65" t="s">
        <v>363</v>
      </c>
      <c r="C65" s="8" t="s">
        <v>116</v>
      </c>
      <c r="D65" s="4">
        <v>0.123</v>
      </c>
      <c r="H65" s="8">
        <v>0</v>
      </c>
      <c r="I65">
        <v>1</v>
      </c>
      <c r="J65">
        <v>0</v>
      </c>
      <c r="K65">
        <v>0</v>
      </c>
      <c r="L65">
        <v>1</v>
      </c>
      <c r="M65">
        <v>0</v>
      </c>
      <c r="N65">
        <v>0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 s="78">
        <v>1525</v>
      </c>
      <c r="AD65" s="78">
        <v>138</v>
      </c>
      <c r="AE65" s="78">
        <v>84</v>
      </c>
      <c r="AF65" s="78">
        <v>54</v>
      </c>
      <c r="AG65" s="78">
        <v>9.0491803278688518</v>
      </c>
      <c r="AH65" s="78">
        <v>5.5081967213114762</v>
      </c>
      <c r="AI65" s="78">
        <v>3.540983606557377</v>
      </c>
    </row>
    <row r="66" spans="1:35" x14ac:dyDescent="0.25">
      <c r="A66">
        <v>34064</v>
      </c>
      <c r="B66" t="s">
        <v>365</v>
      </c>
      <c r="C66" s="8" t="s">
        <v>116</v>
      </c>
      <c r="D66" s="4">
        <v>0.17499999999999999</v>
      </c>
      <c r="H66" s="8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 s="78">
        <v>313</v>
      </c>
      <c r="AD66" s="78">
        <v>40</v>
      </c>
      <c r="AE66" s="78">
        <v>16</v>
      </c>
      <c r="AF66" s="78">
        <v>24</v>
      </c>
      <c r="AG66" s="78">
        <v>12.779552715654951</v>
      </c>
      <c r="AH66" s="78">
        <v>5.1118210862619806</v>
      </c>
      <c r="AI66" s="78">
        <v>7.6677316293929714</v>
      </c>
    </row>
    <row r="67" spans="1:35" x14ac:dyDescent="0.25">
      <c r="A67">
        <v>34065</v>
      </c>
      <c r="B67" t="s">
        <v>369</v>
      </c>
      <c r="C67" s="8" t="s">
        <v>116</v>
      </c>
      <c r="D67" s="4">
        <v>0.17799999999999999</v>
      </c>
      <c r="H67" s="8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 s="78">
        <v>330</v>
      </c>
      <c r="AD67" s="78">
        <v>40</v>
      </c>
      <c r="AE67" s="78">
        <v>12</v>
      </c>
      <c r="AF67" s="78">
        <v>28</v>
      </c>
      <c r="AG67" s="78">
        <v>12.121212121212121</v>
      </c>
      <c r="AH67" s="78">
        <v>3.6363636363636362</v>
      </c>
      <c r="AI67" s="78">
        <v>8.4848484848484862</v>
      </c>
    </row>
    <row r="68" spans="1:35" x14ac:dyDescent="0.25">
      <c r="A68">
        <v>34066</v>
      </c>
      <c r="B68" t="s">
        <v>371</v>
      </c>
      <c r="C68" s="8" t="s">
        <v>116</v>
      </c>
      <c r="D68" s="4" t="s">
        <v>1134</v>
      </c>
      <c r="H68" s="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 s="78" t="s">
        <v>1134</v>
      </c>
      <c r="AD68" s="78" t="s">
        <v>1134</v>
      </c>
      <c r="AE68" s="78" t="s">
        <v>1134</v>
      </c>
      <c r="AF68" s="78" t="s">
        <v>1134</v>
      </c>
      <c r="AG68" s="78" t="s">
        <v>1134</v>
      </c>
      <c r="AH68" s="78" t="s">
        <v>1134</v>
      </c>
      <c r="AI68" s="78" t="s">
        <v>1134</v>
      </c>
    </row>
    <row r="69" spans="1:35" x14ac:dyDescent="0.25">
      <c r="A69">
        <v>34067</v>
      </c>
      <c r="B69" t="s">
        <v>373</v>
      </c>
      <c r="C69" s="8" t="s">
        <v>116</v>
      </c>
      <c r="D69" s="4">
        <v>6.5000000000000002E-2</v>
      </c>
      <c r="H69" s="8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 s="78">
        <v>851</v>
      </c>
      <c r="AD69" s="78">
        <v>85</v>
      </c>
      <c r="AE69" s="78">
        <v>50</v>
      </c>
      <c r="AF69" s="78">
        <v>35</v>
      </c>
      <c r="AG69" s="78">
        <v>9.9882491186838998</v>
      </c>
      <c r="AH69" s="78">
        <v>5.8754406580493539</v>
      </c>
      <c r="AI69" s="78">
        <v>4.1128084606345476</v>
      </c>
    </row>
    <row r="70" spans="1:35" x14ac:dyDescent="0.25">
      <c r="A70">
        <v>34068</v>
      </c>
      <c r="B70" t="s">
        <v>375</v>
      </c>
      <c r="C70" s="8" t="s">
        <v>116</v>
      </c>
      <c r="D70" s="4">
        <v>0.222</v>
      </c>
      <c r="H70" s="8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 s="78" t="s">
        <v>1134</v>
      </c>
      <c r="AD70" s="78" t="s">
        <v>1134</v>
      </c>
      <c r="AE70" s="78" t="s">
        <v>1134</v>
      </c>
      <c r="AF70" s="78" t="s">
        <v>1134</v>
      </c>
      <c r="AG70" s="78" t="s">
        <v>1134</v>
      </c>
      <c r="AH70" s="78" t="s">
        <v>1134</v>
      </c>
      <c r="AI70" s="78" t="s">
        <v>1134</v>
      </c>
    </row>
    <row r="71" spans="1:35" x14ac:dyDescent="0.25">
      <c r="A71">
        <v>34069</v>
      </c>
      <c r="B71" t="s">
        <v>377</v>
      </c>
      <c r="C71" s="8" t="s">
        <v>116</v>
      </c>
      <c r="D71" s="4">
        <v>0.113</v>
      </c>
      <c r="H71" s="8">
        <v>0</v>
      </c>
      <c r="I71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 s="78">
        <v>2603</v>
      </c>
      <c r="AD71" s="78">
        <v>288</v>
      </c>
      <c r="AE71" s="78">
        <v>131</v>
      </c>
      <c r="AF71" s="78">
        <v>157</v>
      </c>
      <c r="AG71" s="78">
        <v>11.064156742220515</v>
      </c>
      <c r="AH71" s="78">
        <v>5.0326546292739147</v>
      </c>
      <c r="AI71" s="78">
        <v>6.0315021129466002</v>
      </c>
    </row>
    <row r="72" spans="1:35" x14ac:dyDescent="0.25">
      <c r="A72">
        <v>34070</v>
      </c>
      <c r="B72" t="s">
        <v>382</v>
      </c>
      <c r="C72" s="8" t="s">
        <v>116</v>
      </c>
      <c r="D72" s="4">
        <v>0.15</v>
      </c>
      <c r="H72" s="8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2</v>
      </c>
      <c r="V72">
        <v>0</v>
      </c>
      <c r="W72">
        <v>0</v>
      </c>
      <c r="X72">
        <v>0</v>
      </c>
      <c r="Y72">
        <v>0</v>
      </c>
      <c r="Z72">
        <v>0</v>
      </c>
      <c r="AA72">
        <v>2</v>
      </c>
      <c r="AB72">
        <v>0</v>
      </c>
      <c r="AC72" s="78">
        <v>374</v>
      </c>
      <c r="AD72" s="78">
        <v>50</v>
      </c>
      <c r="AE72" s="78">
        <v>17</v>
      </c>
      <c r="AF72" s="78">
        <v>33</v>
      </c>
      <c r="AG72" s="78">
        <v>13.368983957219251</v>
      </c>
      <c r="AH72" s="78">
        <v>4.5454545454545459</v>
      </c>
      <c r="AI72" s="78">
        <v>8.8235294117647065</v>
      </c>
    </row>
    <row r="73" spans="1:35" x14ac:dyDescent="0.25">
      <c r="A73">
        <v>34071</v>
      </c>
      <c r="B73" t="s">
        <v>385</v>
      </c>
      <c r="C73" s="8" t="s">
        <v>116</v>
      </c>
      <c r="D73" s="4">
        <v>0.29499999999999998</v>
      </c>
      <c r="H73" s="8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 s="78">
        <v>328</v>
      </c>
      <c r="AD73" s="78">
        <v>41</v>
      </c>
      <c r="AE73" s="78">
        <v>21</v>
      </c>
      <c r="AF73" s="78">
        <v>20</v>
      </c>
      <c r="AG73" s="78">
        <v>12.5</v>
      </c>
      <c r="AH73" s="78">
        <v>6.4024390243902438</v>
      </c>
      <c r="AI73" s="78">
        <v>6.0975609756097562</v>
      </c>
    </row>
    <row r="74" spans="1:35" x14ac:dyDescent="0.25">
      <c r="A74">
        <v>34072</v>
      </c>
      <c r="B74" t="s">
        <v>387</v>
      </c>
      <c r="C74" s="8" t="s">
        <v>116</v>
      </c>
      <c r="D74" s="4" t="s">
        <v>1134</v>
      </c>
      <c r="H74" s="8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 s="78" t="s">
        <v>1134</v>
      </c>
      <c r="AD74" s="78" t="s">
        <v>1134</v>
      </c>
      <c r="AE74" s="78" t="s">
        <v>1134</v>
      </c>
      <c r="AF74" s="78" t="s">
        <v>1134</v>
      </c>
      <c r="AG74" s="78" t="s">
        <v>1134</v>
      </c>
      <c r="AH74" s="78" t="s">
        <v>1134</v>
      </c>
      <c r="AI74" s="78" t="s">
        <v>1134</v>
      </c>
    </row>
    <row r="75" spans="1:35" x14ac:dyDescent="0.25">
      <c r="A75">
        <v>34073</v>
      </c>
      <c r="B75" t="s">
        <v>389</v>
      </c>
      <c r="C75" s="8" t="s">
        <v>245</v>
      </c>
      <c r="D75" s="4">
        <v>0.1</v>
      </c>
      <c r="H75" s="8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 s="78">
        <v>1168</v>
      </c>
      <c r="AD75" s="78">
        <v>76</v>
      </c>
      <c r="AE75" s="78">
        <v>52</v>
      </c>
      <c r="AF75" s="78">
        <v>24</v>
      </c>
      <c r="AG75" s="78">
        <v>6.506849315068493</v>
      </c>
      <c r="AH75" s="78">
        <v>4.4520547945205475</v>
      </c>
      <c r="AI75" s="78">
        <v>2.054794520547945</v>
      </c>
    </row>
    <row r="76" spans="1:35" x14ac:dyDescent="0.25">
      <c r="A76">
        <v>34074</v>
      </c>
      <c r="B76" t="s">
        <v>393</v>
      </c>
      <c r="C76" s="8" t="s">
        <v>116</v>
      </c>
      <c r="D76" s="4">
        <v>0.151</v>
      </c>
      <c r="H76" s="8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 s="78">
        <v>1472</v>
      </c>
      <c r="AD76" s="78">
        <v>160</v>
      </c>
      <c r="AE76" s="78">
        <v>63</v>
      </c>
      <c r="AF76" s="78">
        <v>97</v>
      </c>
      <c r="AG76" s="78">
        <v>10.869565217391305</v>
      </c>
      <c r="AH76" s="78">
        <v>4.2798913043478262</v>
      </c>
      <c r="AI76" s="78">
        <v>6.5896739130434785</v>
      </c>
    </row>
    <row r="77" spans="1:35" x14ac:dyDescent="0.25">
      <c r="A77">
        <v>34075</v>
      </c>
      <c r="B77" t="s">
        <v>396</v>
      </c>
      <c r="C77" s="8" t="s">
        <v>116</v>
      </c>
      <c r="D77" s="4">
        <v>0.16800000000000001</v>
      </c>
      <c r="H77" s="8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1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  <c r="AB77">
        <v>0</v>
      </c>
      <c r="AC77" s="78">
        <v>349</v>
      </c>
      <c r="AD77" s="78">
        <v>47</v>
      </c>
      <c r="AE77" s="78">
        <v>17</v>
      </c>
      <c r="AF77" s="78">
        <v>30</v>
      </c>
      <c r="AG77" s="78">
        <v>13.46704871060172</v>
      </c>
      <c r="AH77" s="78">
        <v>4.8710601719197708</v>
      </c>
      <c r="AI77" s="78">
        <v>8.5959885386819472</v>
      </c>
    </row>
    <row r="78" spans="1:35" x14ac:dyDescent="0.25">
      <c r="A78">
        <v>34076</v>
      </c>
      <c r="B78" t="s">
        <v>398</v>
      </c>
      <c r="C78" s="8" t="s">
        <v>116</v>
      </c>
      <c r="D78" s="4">
        <v>0.111</v>
      </c>
      <c r="H78" s="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 s="78">
        <v>635</v>
      </c>
      <c r="AD78" s="78">
        <v>38</v>
      </c>
      <c r="AE78" s="78">
        <v>20</v>
      </c>
      <c r="AF78" s="78">
        <v>18</v>
      </c>
      <c r="AG78" s="78">
        <v>5.984251968503937</v>
      </c>
      <c r="AH78" s="78">
        <v>3.1496062992125982</v>
      </c>
      <c r="AI78" s="78">
        <v>2.8346456692913384</v>
      </c>
    </row>
    <row r="79" spans="1:35" x14ac:dyDescent="0.25">
      <c r="A79">
        <v>34077</v>
      </c>
      <c r="B79" t="s">
        <v>400</v>
      </c>
      <c r="C79" s="8" t="s">
        <v>197</v>
      </c>
      <c r="D79" s="4">
        <v>8.9999999999999993E-3</v>
      </c>
      <c r="H79" s="8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 s="78">
        <v>2119</v>
      </c>
      <c r="AD79" s="78">
        <v>119</v>
      </c>
      <c r="AE79" s="78">
        <v>98</v>
      </c>
      <c r="AF79" s="78">
        <v>21</v>
      </c>
      <c r="AG79" s="78">
        <v>5.6158565361019344</v>
      </c>
      <c r="AH79" s="78">
        <v>4.6248230297310053</v>
      </c>
      <c r="AI79" s="78">
        <v>0.9910335063709298</v>
      </c>
    </row>
    <row r="80" spans="1:35" x14ac:dyDescent="0.25">
      <c r="A80">
        <v>34078</v>
      </c>
      <c r="B80" t="s">
        <v>405</v>
      </c>
      <c r="C80" s="8" t="s">
        <v>116</v>
      </c>
      <c r="D80" s="4">
        <v>4.2999999999999997E-2</v>
      </c>
      <c r="H80" s="8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 s="78">
        <v>810</v>
      </c>
      <c r="AD80" s="78">
        <v>50</v>
      </c>
      <c r="AE80" s="78">
        <v>31</v>
      </c>
      <c r="AF80" s="78">
        <v>19</v>
      </c>
      <c r="AG80" s="78">
        <v>6.1728395061728394</v>
      </c>
      <c r="AH80" s="78">
        <v>3.8271604938271606</v>
      </c>
      <c r="AI80" s="78">
        <v>2.3456790123456792</v>
      </c>
    </row>
    <row r="81" spans="1:35" x14ac:dyDescent="0.25">
      <c r="A81">
        <v>34079</v>
      </c>
      <c r="B81" t="s">
        <v>408</v>
      </c>
      <c r="C81" s="8" t="s">
        <v>116</v>
      </c>
      <c r="D81" s="4">
        <v>0.11600000000000001</v>
      </c>
      <c r="H81" s="8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1</v>
      </c>
      <c r="V81">
        <v>0</v>
      </c>
      <c r="W81">
        <v>0</v>
      </c>
      <c r="X81">
        <v>0</v>
      </c>
      <c r="Y81">
        <v>0</v>
      </c>
      <c r="Z81">
        <v>0</v>
      </c>
      <c r="AA81">
        <v>1</v>
      </c>
      <c r="AB81">
        <v>0</v>
      </c>
      <c r="AC81" s="78">
        <v>4540</v>
      </c>
      <c r="AD81" s="78">
        <v>558</v>
      </c>
      <c r="AE81" s="78">
        <v>271</v>
      </c>
      <c r="AF81" s="78">
        <v>287</v>
      </c>
      <c r="AG81" s="78">
        <v>12.290748898678414</v>
      </c>
      <c r="AH81" s="78">
        <v>5.9691629955947141</v>
      </c>
      <c r="AI81" s="78">
        <v>6.3215859030837001</v>
      </c>
    </row>
    <row r="82" spans="1:35" x14ac:dyDescent="0.25">
      <c r="A82">
        <v>34080</v>
      </c>
      <c r="B82" t="s">
        <v>412</v>
      </c>
      <c r="C82" s="8" t="s">
        <v>116</v>
      </c>
      <c r="D82" s="4">
        <v>7.4999999999999997E-2</v>
      </c>
      <c r="H82" s="8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</v>
      </c>
      <c r="P82">
        <v>0</v>
      </c>
      <c r="Q82">
        <v>0</v>
      </c>
      <c r="R82">
        <v>1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 s="78">
        <v>370</v>
      </c>
      <c r="AD82" s="78">
        <v>28</v>
      </c>
      <c r="AE82" s="78">
        <v>11</v>
      </c>
      <c r="AF82" s="78">
        <v>17</v>
      </c>
      <c r="AG82" s="78">
        <v>7.5675675675675684</v>
      </c>
      <c r="AH82" s="78">
        <v>2.9729729729729732</v>
      </c>
      <c r="AI82" s="78">
        <v>4.5945945945945947</v>
      </c>
    </row>
    <row r="83" spans="1:35" x14ac:dyDescent="0.25">
      <c r="A83">
        <v>34081</v>
      </c>
      <c r="B83" t="s">
        <v>414</v>
      </c>
      <c r="C83" s="8" t="s">
        <v>116</v>
      </c>
      <c r="D83" s="4">
        <v>8.1000000000000003E-2</v>
      </c>
      <c r="H83" s="8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 s="78">
        <v>1255</v>
      </c>
      <c r="AD83" s="78">
        <v>98</v>
      </c>
      <c r="AE83" s="78">
        <v>53</v>
      </c>
      <c r="AF83" s="78">
        <v>45</v>
      </c>
      <c r="AG83" s="78">
        <v>7.808764940239044</v>
      </c>
      <c r="AH83" s="78">
        <v>4.2231075697211153</v>
      </c>
      <c r="AI83" s="78">
        <v>3.5856573705179287</v>
      </c>
    </row>
    <row r="84" spans="1:35" x14ac:dyDescent="0.25">
      <c r="A84">
        <v>34082</v>
      </c>
      <c r="B84" t="s">
        <v>418</v>
      </c>
      <c r="C84" s="8" t="s">
        <v>116</v>
      </c>
      <c r="D84" s="4" t="s">
        <v>1134</v>
      </c>
      <c r="H84" s="8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 s="78">
        <v>756</v>
      </c>
      <c r="AD84" s="78">
        <v>33</v>
      </c>
      <c r="AE84" s="78">
        <v>22</v>
      </c>
      <c r="AF84" s="78">
        <v>11</v>
      </c>
      <c r="AG84" s="78">
        <v>4.3650793650793647</v>
      </c>
      <c r="AH84" s="78">
        <v>2.9100529100529098</v>
      </c>
      <c r="AI84" s="78">
        <v>1.4550264550264549</v>
      </c>
    </row>
    <row r="85" spans="1:35" x14ac:dyDescent="0.25">
      <c r="A85">
        <v>34083</v>
      </c>
      <c r="B85" t="s">
        <v>421</v>
      </c>
      <c r="C85" s="8" t="s">
        <v>116</v>
      </c>
      <c r="D85" s="4">
        <v>0.21199999999999999</v>
      </c>
      <c r="H85" s="8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 s="78" t="s">
        <v>1134</v>
      </c>
      <c r="AD85" s="78" t="s">
        <v>1134</v>
      </c>
      <c r="AE85" s="78" t="s">
        <v>1134</v>
      </c>
      <c r="AF85" s="78" t="s">
        <v>1134</v>
      </c>
      <c r="AG85" s="78" t="s">
        <v>1134</v>
      </c>
      <c r="AH85" s="78" t="s">
        <v>1134</v>
      </c>
      <c r="AI85" s="78" t="s">
        <v>1134</v>
      </c>
    </row>
    <row r="86" spans="1:35" x14ac:dyDescent="0.25">
      <c r="A86">
        <v>34084</v>
      </c>
      <c r="B86" t="s">
        <v>423</v>
      </c>
      <c r="C86" s="8" t="s">
        <v>245</v>
      </c>
      <c r="D86" s="4">
        <v>0.10299999999999999</v>
      </c>
      <c r="H86" s="8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 s="78">
        <v>907</v>
      </c>
      <c r="AD86" s="78">
        <v>96</v>
      </c>
      <c r="AE86" s="78">
        <v>49</v>
      </c>
      <c r="AF86" s="78">
        <v>47</v>
      </c>
      <c r="AG86" s="78">
        <v>10.584343991179713</v>
      </c>
      <c r="AH86" s="78">
        <v>5.4024255788313127</v>
      </c>
      <c r="AI86" s="78">
        <v>5.1819184123484012</v>
      </c>
    </row>
    <row r="87" spans="1:35" x14ac:dyDescent="0.25">
      <c r="A87">
        <v>34085</v>
      </c>
      <c r="B87" t="s">
        <v>427</v>
      </c>
      <c r="C87" s="8" t="s">
        <v>116</v>
      </c>
      <c r="D87" s="4">
        <v>0.121</v>
      </c>
      <c r="H87" s="8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 s="78" t="s">
        <v>1134</v>
      </c>
      <c r="AD87" s="78" t="s">
        <v>1134</v>
      </c>
      <c r="AE87" s="78" t="s">
        <v>1134</v>
      </c>
      <c r="AF87" s="78" t="s">
        <v>1134</v>
      </c>
      <c r="AG87" s="78" t="s">
        <v>1134</v>
      </c>
      <c r="AH87" s="78" t="s">
        <v>1134</v>
      </c>
      <c r="AI87" s="78" t="s">
        <v>1134</v>
      </c>
    </row>
    <row r="88" spans="1:35" x14ac:dyDescent="0.25">
      <c r="A88">
        <v>34086</v>
      </c>
      <c r="B88" t="s">
        <v>429</v>
      </c>
      <c r="C88" s="8" t="s">
        <v>116</v>
      </c>
      <c r="D88" s="4">
        <v>0.11899999999999999</v>
      </c>
      <c r="H88" s="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 s="78">
        <v>540</v>
      </c>
      <c r="AD88" s="78">
        <v>74</v>
      </c>
      <c r="AE88" s="78">
        <v>21</v>
      </c>
      <c r="AF88" s="78">
        <v>53</v>
      </c>
      <c r="AG88" s="78">
        <v>13.703703703703704</v>
      </c>
      <c r="AH88" s="78">
        <v>3.8888888888888888</v>
      </c>
      <c r="AI88" s="78">
        <v>9.8148148148148149</v>
      </c>
    </row>
    <row r="89" spans="1:35" x14ac:dyDescent="0.25">
      <c r="A89">
        <v>34087</v>
      </c>
      <c r="B89" t="s">
        <v>431</v>
      </c>
      <c r="C89" s="8" t="s">
        <v>136</v>
      </c>
      <c r="D89" s="4">
        <v>4.3999999999999997E-2</v>
      </c>
      <c r="H89" s="8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 s="78">
        <v>1252</v>
      </c>
      <c r="AD89" s="78">
        <v>68</v>
      </c>
      <c r="AE89" s="78">
        <v>50</v>
      </c>
      <c r="AF89" s="78">
        <v>18</v>
      </c>
      <c r="AG89" s="78">
        <v>5.4313099041533546</v>
      </c>
      <c r="AH89" s="78">
        <v>3.9936102236421722</v>
      </c>
      <c r="AI89" s="78">
        <v>1.4376996805111821</v>
      </c>
    </row>
    <row r="90" spans="1:35" x14ac:dyDescent="0.25">
      <c r="A90">
        <v>34088</v>
      </c>
      <c r="B90" t="s">
        <v>437</v>
      </c>
      <c r="C90" s="8" t="s">
        <v>136</v>
      </c>
      <c r="D90" s="4">
        <v>6.9000000000000006E-2</v>
      </c>
      <c r="H90" s="8">
        <v>0</v>
      </c>
      <c r="I90">
        <v>0</v>
      </c>
      <c r="J90">
        <v>0</v>
      </c>
      <c r="K90">
        <v>0</v>
      </c>
      <c r="L90">
        <v>2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 s="78">
        <v>2818</v>
      </c>
      <c r="AD90" s="78">
        <v>210</v>
      </c>
      <c r="AE90" s="78">
        <v>156</v>
      </c>
      <c r="AF90" s="78">
        <v>54</v>
      </c>
      <c r="AG90" s="78">
        <v>7.4520936834634499</v>
      </c>
      <c r="AH90" s="78">
        <v>5.5358410220014189</v>
      </c>
      <c r="AI90" s="78">
        <v>1.9162526614620299</v>
      </c>
    </row>
    <row r="91" spans="1:35" x14ac:dyDescent="0.25">
      <c r="A91">
        <v>34089</v>
      </c>
      <c r="B91" t="s">
        <v>442</v>
      </c>
      <c r="C91" s="8" t="s">
        <v>116</v>
      </c>
      <c r="D91" s="4">
        <v>8.6999999999999994E-2</v>
      </c>
      <c r="H91" s="8">
        <v>0</v>
      </c>
      <c r="I91">
        <v>3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 s="78">
        <v>661</v>
      </c>
      <c r="AD91" s="78">
        <v>50</v>
      </c>
      <c r="AE91" s="78">
        <v>27</v>
      </c>
      <c r="AF91" s="78">
        <v>23</v>
      </c>
      <c r="AG91" s="78">
        <v>7.5642965204236008</v>
      </c>
      <c r="AH91" s="78">
        <v>4.0847201210287443</v>
      </c>
      <c r="AI91" s="78">
        <v>3.4795763993948561</v>
      </c>
    </row>
    <row r="92" spans="1:35" x14ac:dyDescent="0.25">
      <c r="A92">
        <v>34090</v>
      </c>
      <c r="B92" t="s">
        <v>445</v>
      </c>
      <c r="C92" s="8" t="s">
        <v>197</v>
      </c>
      <c r="D92" s="4">
        <v>1.4E-2</v>
      </c>
      <c r="H92" s="8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2</v>
      </c>
      <c r="U92">
        <v>1</v>
      </c>
      <c r="V92">
        <v>0</v>
      </c>
      <c r="W92">
        <v>1</v>
      </c>
      <c r="X92">
        <v>1</v>
      </c>
      <c r="Y92">
        <v>0</v>
      </c>
      <c r="Z92">
        <v>1</v>
      </c>
      <c r="AA92">
        <v>0</v>
      </c>
      <c r="AB92">
        <v>0</v>
      </c>
      <c r="AC92" s="78">
        <v>3930</v>
      </c>
      <c r="AD92" s="78">
        <v>183</v>
      </c>
      <c r="AE92" s="78">
        <v>157</v>
      </c>
      <c r="AF92" s="78">
        <v>26</v>
      </c>
      <c r="AG92" s="78">
        <v>4.6564885496183201</v>
      </c>
      <c r="AH92" s="78">
        <v>3.9949109414758275</v>
      </c>
      <c r="AI92" s="78">
        <v>0.66157760814249367</v>
      </c>
    </row>
    <row r="93" spans="1:35" x14ac:dyDescent="0.25">
      <c r="A93">
        <v>34091</v>
      </c>
      <c r="B93" t="s">
        <v>450</v>
      </c>
      <c r="C93" s="8" t="s">
        <v>116</v>
      </c>
      <c r="D93" s="4" t="s">
        <v>1134</v>
      </c>
      <c r="H93" s="8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 s="78" t="s">
        <v>1134</v>
      </c>
      <c r="AD93" s="78" t="s">
        <v>1134</v>
      </c>
      <c r="AE93" s="78" t="s">
        <v>1134</v>
      </c>
      <c r="AF93" s="78" t="s">
        <v>1134</v>
      </c>
      <c r="AG93" s="78" t="s">
        <v>1134</v>
      </c>
      <c r="AH93" s="78" t="s">
        <v>1134</v>
      </c>
      <c r="AI93" s="78" t="s">
        <v>1134</v>
      </c>
    </row>
    <row r="94" spans="1:35" x14ac:dyDescent="0.25">
      <c r="A94">
        <v>34092</v>
      </c>
      <c r="B94" t="s">
        <v>453</v>
      </c>
      <c r="C94" s="8" t="s">
        <v>116</v>
      </c>
      <c r="D94" s="4">
        <v>0.16200000000000001</v>
      </c>
      <c r="H94" s="8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 s="78">
        <v>661</v>
      </c>
      <c r="AD94" s="78">
        <v>84</v>
      </c>
      <c r="AE94" s="78">
        <v>34</v>
      </c>
      <c r="AF94" s="78">
        <v>50</v>
      </c>
      <c r="AG94" s="78">
        <v>12.708018154311649</v>
      </c>
      <c r="AH94" s="78">
        <v>5.1437216338880489</v>
      </c>
      <c r="AI94" s="78">
        <v>7.5642965204236008</v>
      </c>
    </row>
    <row r="95" spans="1:35" x14ac:dyDescent="0.25">
      <c r="A95">
        <v>34093</v>
      </c>
      <c r="B95" t="s">
        <v>455</v>
      </c>
      <c r="C95" s="8" t="s">
        <v>116</v>
      </c>
      <c r="D95" s="4" t="s">
        <v>1134</v>
      </c>
      <c r="H95" s="8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 s="78" t="s">
        <v>1134</v>
      </c>
      <c r="AD95" s="78" t="s">
        <v>1134</v>
      </c>
      <c r="AE95" s="78" t="s">
        <v>1134</v>
      </c>
      <c r="AF95" s="78" t="s">
        <v>1134</v>
      </c>
      <c r="AG95" s="78" t="s">
        <v>1134</v>
      </c>
      <c r="AH95" s="78" t="s">
        <v>1134</v>
      </c>
      <c r="AI95" s="78" t="s">
        <v>1134</v>
      </c>
    </row>
    <row r="96" spans="1:35" x14ac:dyDescent="0.25">
      <c r="A96">
        <v>34094</v>
      </c>
      <c r="B96" t="s">
        <v>457</v>
      </c>
      <c r="C96" s="8" t="s">
        <v>116</v>
      </c>
      <c r="D96" s="4">
        <v>0.11799999999999999</v>
      </c>
      <c r="H96" s="8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 s="78">
        <v>574</v>
      </c>
      <c r="AD96" s="78">
        <v>52</v>
      </c>
      <c r="AE96" s="78">
        <v>29</v>
      </c>
      <c r="AF96" s="78">
        <v>23</v>
      </c>
      <c r="AG96" s="78">
        <v>9.0592334494773521</v>
      </c>
      <c r="AH96" s="78">
        <v>5.0522648083623691</v>
      </c>
      <c r="AI96" s="78">
        <v>4.0069686411149821</v>
      </c>
    </row>
    <row r="97" spans="1:35" x14ac:dyDescent="0.25">
      <c r="A97">
        <v>34095</v>
      </c>
      <c r="B97" t="s">
        <v>459</v>
      </c>
      <c r="C97" s="8" t="s">
        <v>197</v>
      </c>
      <c r="D97" s="4">
        <v>4.2000000000000003E-2</v>
      </c>
      <c r="H97" s="8">
        <v>0</v>
      </c>
      <c r="I97">
        <v>0</v>
      </c>
      <c r="J97">
        <v>0</v>
      </c>
      <c r="K97">
        <v>1</v>
      </c>
      <c r="L97">
        <v>0</v>
      </c>
      <c r="M97">
        <v>0</v>
      </c>
      <c r="N97">
        <v>0</v>
      </c>
      <c r="O97">
        <v>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 s="78">
        <v>3290</v>
      </c>
      <c r="AD97" s="78">
        <v>192</v>
      </c>
      <c r="AE97" s="78">
        <v>147</v>
      </c>
      <c r="AF97" s="78">
        <v>45</v>
      </c>
      <c r="AG97" s="78">
        <v>5.8358662613981762</v>
      </c>
      <c r="AH97" s="78">
        <v>4.4680851063829792</v>
      </c>
      <c r="AI97" s="78">
        <v>1.3677811550151975</v>
      </c>
    </row>
    <row r="98" spans="1:35" x14ac:dyDescent="0.25">
      <c r="A98">
        <v>34096</v>
      </c>
      <c r="B98" t="s">
        <v>463</v>
      </c>
      <c r="C98" s="8" t="s">
        <v>116</v>
      </c>
      <c r="D98" s="4">
        <v>0.154</v>
      </c>
      <c r="H98" s="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 s="78">
        <v>432</v>
      </c>
      <c r="AD98" s="78">
        <v>33</v>
      </c>
      <c r="AE98" s="78">
        <v>18</v>
      </c>
      <c r="AF98" s="78">
        <v>15</v>
      </c>
      <c r="AG98" s="78">
        <v>7.6388888888888893</v>
      </c>
      <c r="AH98" s="78">
        <v>4.1666666666666661</v>
      </c>
      <c r="AI98" s="78">
        <v>3.4722222222222223</v>
      </c>
    </row>
    <row r="99" spans="1:35" x14ac:dyDescent="0.25">
      <c r="A99">
        <v>34097</v>
      </c>
      <c r="B99" t="s">
        <v>465</v>
      </c>
      <c r="C99" s="8" t="s">
        <v>116</v>
      </c>
      <c r="D99" s="4">
        <v>0.16300000000000001</v>
      </c>
      <c r="H99" s="8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 s="78">
        <v>374</v>
      </c>
      <c r="AD99" s="78">
        <v>52</v>
      </c>
      <c r="AE99" s="78">
        <v>16</v>
      </c>
      <c r="AF99" s="78">
        <v>36</v>
      </c>
      <c r="AG99" s="78">
        <v>13.903743315508022</v>
      </c>
      <c r="AH99" s="78">
        <v>4.2780748663101598</v>
      </c>
      <c r="AI99" s="78">
        <v>9.6256684491978604</v>
      </c>
    </row>
    <row r="100" spans="1:35" x14ac:dyDescent="0.25">
      <c r="A100">
        <v>34098</v>
      </c>
      <c r="B100" t="s">
        <v>467</v>
      </c>
      <c r="C100" s="8" t="s">
        <v>116</v>
      </c>
      <c r="D100" s="4" t="s">
        <v>1134</v>
      </c>
      <c r="H100" s="8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 s="78" t="s">
        <v>1134</v>
      </c>
      <c r="AD100" s="78" t="s">
        <v>1134</v>
      </c>
      <c r="AE100" s="78" t="s">
        <v>1134</v>
      </c>
      <c r="AF100" s="78" t="s">
        <v>1134</v>
      </c>
      <c r="AG100" s="78" t="s">
        <v>1134</v>
      </c>
      <c r="AH100" s="78" t="s">
        <v>1134</v>
      </c>
      <c r="AI100" s="78" t="s">
        <v>1134</v>
      </c>
    </row>
    <row r="101" spans="1:35" x14ac:dyDescent="0.25">
      <c r="A101">
        <v>34099</v>
      </c>
      <c r="B101" t="s">
        <v>469</v>
      </c>
      <c r="C101" s="8" t="s">
        <v>116</v>
      </c>
      <c r="D101" s="4" t="s">
        <v>1134</v>
      </c>
      <c r="H101" s="8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 s="78" t="s">
        <v>1134</v>
      </c>
      <c r="AD101" s="78" t="s">
        <v>1134</v>
      </c>
      <c r="AE101" s="78" t="s">
        <v>1134</v>
      </c>
      <c r="AF101" s="78" t="s">
        <v>1134</v>
      </c>
      <c r="AG101" s="78" t="s">
        <v>1134</v>
      </c>
      <c r="AH101" s="78" t="s">
        <v>1134</v>
      </c>
      <c r="AI101" s="78" t="s">
        <v>1134</v>
      </c>
    </row>
    <row r="102" spans="1:35" x14ac:dyDescent="0.25">
      <c r="A102">
        <v>34100</v>
      </c>
      <c r="B102" t="s">
        <v>471</v>
      </c>
      <c r="C102" s="8" t="s">
        <v>116</v>
      </c>
      <c r="D102" s="4" t="s">
        <v>1134</v>
      </c>
      <c r="H102" s="8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 s="78" t="s">
        <v>1134</v>
      </c>
      <c r="AD102" s="78" t="s">
        <v>1134</v>
      </c>
      <c r="AE102" s="78" t="s">
        <v>1134</v>
      </c>
      <c r="AF102" s="78" t="s">
        <v>1134</v>
      </c>
      <c r="AG102" s="78" t="s">
        <v>1134</v>
      </c>
      <c r="AH102" s="78" t="s">
        <v>1134</v>
      </c>
      <c r="AI102" s="78" t="s">
        <v>1134</v>
      </c>
    </row>
    <row r="103" spans="1:35" x14ac:dyDescent="0.25">
      <c r="A103">
        <v>34101</v>
      </c>
      <c r="B103" t="s">
        <v>473</v>
      </c>
      <c r="C103" s="8" t="s">
        <v>116</v>
      </c>
      <c r="D103" s="4">
        <v>0.156</v>
      </c>
      <c r="H103" s="8">
        <v>0</v>
      </c>
      <c r="I103">
        <v>0</v>
      </c>
      <c r="J103">
        <v>0</v>
      </c>
      <c r="K103">
        <v>0</v>
      </c>
      <c r="L103">
        <v>1</v>
      </c>
      <c r="M103">
        <v>0</v>
      </c>
      <c r="N103">
        <v>0</v>
      </c>
      <c r="O103">
        <v>1</v>
      </c>
      <c r="P103">
        <v>0</v>
      </c>
      <c r="Q103">
        <v>0</v>
      </c>
      <c r="R103">
        <v>3</v>
      </c>
      <c r="S103">
        <v>0</v>
      </c>
      <c r="T103">
        <v>0</v>
      </c>
      <c r="U103">
        <v>2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2</v>
      </c>
      <c r="AB103">
        <v>0</v>
      </c>
      <c r="AC103" s="78">
        <v>2748</v>
      </c>
      <c r="AD103" s="78">
        <v>342</v>
      </c>
      <c r="AE103" s="78">
        <v>172</v>
      </c>
      <c r="AF103" s="78">
        <v>170</v>
      </c>
      <c r="AG103" s="78">
        <v>12.445414847161572</v>
      </c>
      <c r="AH103" s="78">
        <v>6.2590975254730719</v>
      </c>
      <c r="AI103" s="78">
        <v>6.1863173216885015</v>
      </c>
    </row>
    <row r="104" spans="1:35" x14ac:dyDescent="0.25">
      <c r="A104">
        <v>34102</v>
      </c>
      <c r="B104" t="s">
        <v>478</v>
      </c>
      <c r="C104" s="8" t="s">
        <v>116</v>
      </c>
      <c r="D104" s="4" t="s">
        <v>1134</v>
      </c>
      <c r="H104" s="8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 s="78" t="s">
        <v>1134</v>
      </c>
      <c r="AD104" s="78" t="s">
        <v>1134</v>
      </c>
      <c r="AE104" s="78" t="s">
        <v>1134</v>
      </c>
      <c r="AF104" s="78" t="s">
        <v>1134</v>
      </c>
      <c r="AG104" s="78" t="s">
        <v>1134</v>
      </c>
      <c r="AH104" s="78" t="s">
        <v>1134</v>
      </c>
      <c r="AI104" s="78" t="s">
        <v>1134</v>
      </c>
    </row>
    <row r="105" spans="1:35" x14ac:dyDescent="0.25">
      <c r="A105">
        <v>34103</v>
      </c>
      <c r="B105" t="s">
        <v>480</v>
      </c>
      <c r="C105" s="8" t="s">
        <v>116</v>
      </c>
      <c r="D105" s="4">
        <v>0.13200000000000001</v>
      </c>
      <c r="H105" s="8">
        <v>0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 s="78">
        <v>617</v>
      </c>
      <c r="AD105" s="78">
        <v>66</v>
      </c>
      <c r="AE105" s="78">
        <v>35</v>
      </c>
      <c r="AF105" s="78">
        <v>31</v>
      </c>
      <c r="AG105" s="78">
        <v>10.696920583468396</v>
      </c>
      <c r="AH105" s="78">
        <v>5.6726094003241485</v>
      </c>
      <c r="AI105" s="78">
        <v>5.0243111831442464</v>
      </c>
    </row>
    <row r="106" spans="1:35" x14ac:dyDescent="0.25">
      <c r="A106">
        <v>34104</v>
      </c>
      <c r="B106" t="s">
        <v>482</v>
      </c>
      <c r="C106" s="8" t="s">
        <v>116</v>
      </c>
      <c r="D106" s="4" t="s">
        <v>1134</v>
      </c>
      <c r="H106" s="8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 s="78" t="s">
        <v>1134</v>
      </c>
      <c r="AD106" s="78" t="s">
        <v>1134</v>
      </c>
      <c r="AE106" s="78" t="s">
        <v>1134</v>
      </c>
      <c r="AF106" s="78" t="s">
        <v>1134</v>
      </c>
      <c r="AG106" s="78" t="s">
        <v>1134</v>
      </c>
      <c r="AH106" s="78" t="s">
        <v>1134</v>
      </c>
      <c r="AI106" s="78" t="s">
        <v>1134</v>
      </c>
    </row>
    <row r="107" spans="1:35" x14ac:dyDescent="0.25">
      <c r="A107">
        <v>34105</v>
      </c>
      <c r="B107" t="s">
        <v>484</v>
      </c>
      <c r="C107" s="8" t="s">
        <v>116</v>
      </c>
      <c r="D107" s="4" t="s">
        <v>1134</v>
      </c>
      <c r="H107" s="8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 s="78" t="s">
        <v>1134</v>
      </c>
      <c r="AD107" s="78" t="s">
        <v>1134</v>
      </c>
      <c r="AE107" s="78" t="s">
        <v>1134</v>
      </c>
      <c r="AF107" s="78" t="s">
        <v>1134</v>
      </c>
      <c r="AG107" s="78" t="s">
        <v>1134</v>
      </c>
      <c r="AH107" s="78" t="s">
        <v>1134</v>
      </c>
      <c r="AI107" s="78" t="s">
        <v>1134</v>
      </c>
    </row>
    <row r="108" spans="1:35" x14ac:dyDescent="0.25">
      <c r="A108">
        <v>34106</v>
      </c>
      <c r="B108" t="s">
        <v>486</v>
      </c>
      <c r="C108" s="8" t="s">
        <v>116</v>
      </c>
      <c r="D108" s="4" t="s">
        <v>1134</v>
      </c>
      <c r="H108" s="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 s="78" t="s">
        <v>1134</v>
      </c>
      <c r="AD108" s="78" t="s">
        <v>1134</v>
      </c>
      <c r="AE108" s="78" t="s">
        <v>1134</v>
      </c>
      <c r="AF108" s="78" t="s">
        <v>1134</v>
      </c>
      <c r="AG108" s="78" t="s">
        <v>1134</v>
      </c>
      <c r="AH108" s="78" t="s">
        <v>1134</v>
      </c>
      <c r="AI108" s="78" t="s">
        <v>1134</v>
      </c>
    </row>
    <row r="109" spans="1:35" x14ac:dyDescent="0.25">
      <c r="A109">
        <v>34107</v>
      </c>
      <c r="B109" t="s">
        <v>488</v>
      </c>
      <c r="C109" s="8" t="s">
        <v>116</v>
      </c>
      <c r="D109" s="4">
        <v>0.224</v>
      </c>
      <c r="H109" s="8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 s="78">
        <v>398</v>
      </c>
      <c r="AD109" s="78">
        <v>53</v>
      </c>
      <c r="AE109" s="78">
        <v>20</v>
      </c>
      <c r="AF109" s="78">
        <v>33</v>
      </c>
      <c r="AG109" s="78">
        <v>13.316582914572864</v>
      </c>
      <c r="AH109" s="78">
        <v>5.025125628140704</v>
      </c>
      <c r="AI109" s="78">
        <v>8.291457286432161</v>
      </c>
    </row>
    <row r="110" spans="1:35" x14ac:dyDescent="0.25">
      <c r="A110">
        <v>34108</v>
      </c>
      <c r="B110" t="s">
        <v>490</v>
      </c>
      <c r="C110" s="8" t="s">
        <v>136</v>
      </c>
      <c r="D110" s="4">
        <v>6.3E-2</v>
      </c>
      <c r="H110" s="8">
        <v>0</v>
      </c>
      <c r="I110">
        <v>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 s="78">
        <v>12829</v>
      </c>
      <c r="AD110" s="78">
        <v>901</v>
      </c>
      <c r="AE110" s="78">
        <v>751</v>
      </c>
      <c r="AF110" s="78">
        <v>150</v>
      </c>
      <c r="AG110" s="78">
        <v>7.0231506742536434</v>
      </c>
      <c r="AH110" s="78">
        <v>5.8539247018473777</v>
      </c>
      <c r="AI110" s="78">
        <v>1.169225972406267</v>
      </c>
    </row>
    <row r="111" spans="1:35" x14ac:dyDescent="0.25">
      <c r="A111">
        <v>34109</v>
      </c>
      <c r="B111" t="s">
        <v>495</v>
      </c>
      <c r="C111" s="8" t="s">
        <v>116</v>
      </c>
      <c r="D111" s="4">
        <v>0.193</v>
      </c>
      <c r="H111" s="8">
        <v>0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3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3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3</v>
      </c>
      <c r="AB111">
        <v>0</v>
      </c>
      <c r="AC111" s="78">
        <v>592</v>
      </c>
      <c r="AD111" s="78">
        <v>80</v>
      </c>
      <c r="AE111" s="78">
        <v>33</v>
      </c>
      <c r="AF111" s="78">
        <v>47</v>
      </c>
      <c r="AG111" s="78">
        <v>13.513513513513514</v>
      </c>
      <c r="AH111" s="78">
        <v>5.5743243243243246</v>
      </c>
      <c r="AI111" s="78">
        <v>7.9391891891891886</v>
      </c>
    </row>
    <row r="112" spans="1:35" x14ac:dyDescent="0.25">
      <c r="A112">
        <v>34110</v>
      </c>
      <c r="B112" t="s">
        <v>498</v>
      </c>
      <c r="C112" s="8" t="s">
        <v>116</v>
      </c>
      <c r="D112" s="4">
        <v>9.5000000000000001E-2</v>
      </c>
      <c r="H112" s="8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 s="78" t="s">
        <v>1134</v>
      </c>
      <c r="AD112" s="78" t="s">
        <v>1134</v>
      </c>
      <c r="AE112" s="78" t="s">
        <v>1134</v>
      </c>
      <c r="AF112" s="78" t="s">
        <v>1134</v>
      </c>
      <c r="AG112" s="78" t="s">
        <v>1134</v>
      </c>
      <c r="AH112" s="78" t="s">
        <v>1134</v>
      </c>
      <c r="AI112" s="78" t="s">
        <v>1134</v>
      </c>
    </row>
    <row r="113" spans="1:35" x14ac:dyDescent="0.25">
      <c r="A113">
        <v>34111</v>
      </c>
      <c r="B113" t="s">
        <v>500</v>
      </c>
      <c r="C113" s="8" t="s">
        <v>116</v>
      </c>
      <c r="D113" s="4">
        <v>0.17699999999999999</v>
      </c>
      <c r="H113" s="8">
        <v>0</v>
      </c>
      <c r="I113">
        <v>0</v>
      </c>
      <c r="J113">
        <v>0</v>
      </c>
      <c r="K113">
        <v>0</v>
      </c>
      <c r="L113">
        <v>6</v>
      </c>
      <c r="M113">
        <v>0</v>
      </c>
      <c r="N113">
        <v>0</v>
      </c>
      <c r="O113">
        <v>3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2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2</v>
      </c>
      <c r="AB113">
        <v>0</v>
      </c>
      <c r="AC113" s="78">
        <v>2617</v>
      </c>
      <c r="AD113" s="78">
        <v>526</v>
      </c>
      <c r="AE113" s="78">
        <v>252</v>
      </c>
      <c r="AF113" s="78">
        <v>274</v>
      </c>
      <c r="AG113" s="78">
        <v>20.099350401222775</v>
      </c>
      <c r="AH113" s="78">
        <v>9.6293465800534968</v>
      </c>
      <c r="AI113" s="78">
        <v>10.470003821169279</v>
      </c>
    </row>
    <row r="114" spans="1:35" x14ac:dyDescent="0.25">
      <c r="A114">
        <v>34112</v>
      </c>
      <c r="B114" t="s">
        <v>504</v>
      </c>
      <c r="C114" s="8" t="s">
        <v>116</v>
      </c>
      <c r="D114" s="4" t="s">
        <v>1134</v>
      </c>
      <c r="H114" s="8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 s="78" t="s">
        <v>1134</v>
      </c>
      <c r="AD114" s="78" t="s">
        <v>1134</v>
      </c>
      <c r="AE114" s="78" t="s">
        <v>1134</v>
      </c>
      <c r="AF114" s="78" t="s">
        <v>1134</v>
      </c>
      <c r="AG114" s="78" t="s">
        <v>1134</v>
      </c>
      <c r="AH114" s="78" t="s">
        <v>1134</v>
      </c>
      <c r="AI114" s="78" t="s">
        <v>1134</v>
      </c>
    </row>
    <row r="115" spans="1:35" x14ac:dyDescent="0.25">
      <c r="A115">
        <v>34113</v>
      </c>
      <c r="B115" t="s">
        <v>506</v>
      </c>
      <c r="C115" s="8" t="s">
        <v>136</v>
      </c>
      <c r="D115" s="4">
        <v>6.6000000000000003E-2</v>
      </c>
      <c r="H115" s="8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</v>
      </c>
      <c r="V115">
        <v>0</v>
      </c>
      <c r="W115">
        <v>0</v>
      </c>
      <c r="X115">
        <v>1</v>
      </c>
      <c r="Y115">
        <v>0</v>
      </c>
      <c r="Z115">
        <v>0</v>
      </c>
      <c r="AA115">
        <v>0</v>
      </c>
      <c r="AB115">
        <v>0</v>
      </c>
      <c r="AC115" s="78">
        <v>2674</v>
      </c>
      <c r="AD115" s="78">
        <v>162</v>
      </c>
      <c r="AE115" s="78">
        <v>116</v>
      </c>
      <c r="AF115" s="78">
        <v>46</v>
      </c>
      <c r="AG115" s="78">
        <v>6.05833956619297</v>
      </c>
      <c r="AH115" s="78">
        <v>4.3380703066566939</v>
      </c>
      <c r="AI115" s="78">
        <v>1.7202692595362752</v>
      </c>
    </row>
    <row r="116" spans="1:35" x14ac:dyDescent="0.25">
      <c r="A116">
        <v>34114</v>
      </c>
      <c r="B116" t="s">
        <v>511</v>
      </c>
      <c r="C116" s="8" t="s">
        <v>116</v>
      </c>
      <c r="D116" s="4">
        <v>0.114</v>
      </c>
      <c r="H116" s="8">
        <v>0</v>
      </c>
      <c r="I116">
        <v>0</v>
      </c>
      <c r="J116">
        <v>0</v>
      </c>
      <c r="K116">
        <v>0</v>
      </c>
      <c r="L116">
        <v>3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3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 s="78">
        <v>2694</v>
      </c>
      <c r="AD116" s="78">
        <v>221</v>
      </c>
      <c r="AE116" s="78">
        <v>132</v>
      </c>
      <c r="AF116" s="78">
        <v>89</v>
      </c>
      <c r="AG116" s="78">
        <v>8.2034149962880463</v>
      </c>
      <c r="AH116" s="78">
        <v>4.8997772828507795</v>
      </c>
      <c r="AI116" s="78">
        <v>3.3036377134372676</v>
      </c>
    </row>
    <row r="117" spans="1:35" x14ac:dyDescent="0.25">
      <c r="A117">
        <v>34115</v>
      </c>
      <c r="B117" t="s">
        <v>514</v>
      </c>
      <c r="C117" s="8" t="s">
        <v>116</v>
      </c>
      <c r="D117" s="4" t="s">
        <v>1134</v>
      </c>
      <c r="H117" s="8">
        <v>0</v>
      </c>
      <c r="I117">
        <v>0</v>
      </c>
      <c r="J117">
        <v>0</v>
      </c>
      <c r="K117">
        <v>0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 s="78" t="s">
        <v>1134</v>
      </c>
      <c r="AD117" s="78" t="s">
        <v>1134</v>
      </c>
      <c r="AE117" s="78" t="s">
        <v>1134</v>
      </c>
      <c r="AF117" s="78" t="s">
        <v>1134</v>
      </c>
      <c r="AG117" s="78" t="s">
        <v>1134</v>
      </c>
      <c r="AH117" s="78" t="s">
        <v>1134</v>
      </c>
      <c r="AI117" s="78" t="s">
        <v>1134</v>
      </c>
    </row>
    <row r="118" spans="1:35" x14ac:dyDescent="0.25">
      <c r="A118">
        <v>34116</v>
      </c>
      <c r="B118" t="s">
        <v>516</v>
      </c>
      <c r="C118" s="8" t="s">
        <v>197</v>
      </c>
      <c r="D118" s="4">
        <v>1.9E-2</v>
      </c>
      <c r="H118" s="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 s="78">
        <v>3976</v>
      </c>
      <c r="AD118" s="78">
        <v>369</v>
      </c>
      <c r="AE118" s="78">
        <v>346</v>
      </c>
      <c r="AF118" s="78">
        <v>23</v>
      </c>
      <c r="AG118" s="78">
        <v>9.2806841046277668</v>
      </c>
      <c r="AH118" s="78">
        <v>8.7022132796780678</v>
      </c>
      <c r="AI118" s="78">
        <v>0.57847082494969815</v>
      </c>
    </row>
    <row r="119" spans="1:35" x14ac:dyDescent="0.25">
      <c r="A119">
        <v>34117</v>
      </c>
      <c r="B119" t="s">
        <v>523</v>
      </c>
      <c r="C119" s="8" t="s">
        <v>116</v>
      </c>
      <c r="D119" s="4">
        <v>0.16400000000000001</v>
      </c>
      <c r="H119" s="8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 s="78">
        <v>672</v>
      </c>
      <c r="AD119" s="78">
        <v>135</v>
      </c>
      <c r="AE119" s="78">
        <v>35</v>
      </c>
      <c r="AF119" s="78">
        <v>100</v>
      </c>
      <c r="AG119" s="78">
        <v>20.089285714285715</v>
      </c>
      <c r="AH119" s="78">
        <v>5.2083333333333339</v>
      </c>
      <c r="AI119" s="78">
        <v>14.880952380952381</v>
      </c>
    </row>
    <row r="120" spans="1:35" x14ac:dyDescent="0.25">
      <c r="A120">
        <v>34118</v>
      </c>
      <c r="B120" t="s">
        <v>525</v>
      </c>
      <c r="C120" s="8" t="s">
        <v>116</v>
      </c>
      <c r="D120" s="4" t="s">
        <v>1134</v>
      </c>
      <c r="H120" s="8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 s="78" t="s">
        <v>1134</v>
      </c>
      <c r="AD120" s="78" t="s">
        <v>1134</v>
      </c>
      <c r="AE120" s="78" t="s">
        <v>1134</v>
      </c>
      <c r="AF120" s="78" t="s">
        <v>1134</v>
      </c>
      <c r="AG120" s="78" t="s">
        <v>1134</v>
      </c>
      <c r="AH120" s="78" t="s">
        <v>1134</v>
      </c>
      <c r="AI120" s="78" t="s">
        <v>1134</v>
      </c>
    </row>
    <row r="121" spans="1:35" x14ac:dyDescent="0.25">
      <c r="A121">
        <v>34119</v>
      </c>
      <c r="B121" t="s">
        <v>527</v>
      </c>
      <c r="C121" s="8" t="s">
        <v>116</v>
      </c>
      <c r="D121" s="4">
        <v>0.10299999999999999</v>
      </c>
      <c r="H121" s="8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 s="78">
        <v>968</v>
      </c>
      <c r="AD121" s="78">
        <v>108</v>
      </c>
      <c r="AE121" s="78">
        <v>63</v>
      </c>
      <c r="AF121" s="78">
        <v>45</v>
      </c>
      <c r="AG121" s="78">
        <v>11.15702479338843</v>
      </c>
      <c r="AH121" s="78">
        <v>6.508264462809918</v>
      </c>
      <c r="AI121" s="78">
        <v>4.6487603305785123</v>
      </c>
    </row>
    <row r="122" spans="1:35" x14ac:dyDescent="0.25">
      <c r="A122">
        <v>34120</v>
      </c>
      <c r="B122" t="s">
        <v>530</v>
      </c>
      <c r="C122" s="8" t="s">
        <v>197</v>
      </c>
      <c r="D122" s="4">
        <v>1.2E-2</v>
      </c>
      <c r="H122" s="8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 s="78" t="s">
        <v>1134</v>
      </c>
      <c r="AD122" s="78" t="s">
        <v>1134</v>
      </c>
      <c r="AE122" s="78" t="s">
        <v>1134</v>
      </c>
      <c r="AF122" s="78" t="s">
        <v>1134</v>
      </c>
      <c r="AG122" s="78" t="s">
        <v>1134</v>
      </c>
      <c r="AH122" s="78" t="s">
        <v>1134</v>
      </c>
      <c r="AI122" s="78" t="s">
        <v>1134</v>
      </c>
    </row>
    <row r="123" spans="1:35" x14ac:dyDescent="0.25">
      <c r="A123">
        <v>34121</v>
      </c>
      <c r="B123" t="s">
        <v>535</v>
      </c>
      <c r="C123" s="8" t="s">
        <v>116</v>
      </c>
      <c r="D123" s="4">
        <v>0.21199999999999999</v>
      </c>
      <c r="H123" s="8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 s="78" t="s">
        <v>1134</v>
      </c>
      <c r="AD123" s="78" t="s">
        <v>1134</v>
      </c>
      <c r="AE123" s="78" t="s">
        <v>1134</v>
      </c>
      <c r="AF123" s="78" t="s">
        <v>1134</v>
      </c>
      <c r="AG123" s="78" t="s">
        <v>1134</v>
      </c>
      <c r="AH123" s="78" t="s">
        <v>1134</v>
      </c>
      <c r="AI123" s="78" t="s">
        <v>1134</v>
      </c>
    </row>
    <row r="124" spans="1:35" x14ac:dyDescent="0.25">
      <c r="A124">
        <v>34122</v>
      </c>
      <c r="B124" t="s">
        <v>537</v>
      </c>
      <c r="C124" s="8" t="s">
        <v>116</v>
      </c>
      <c r="D124" s="4">
        <v>0.14699999999999999</v>
      </c>
      <c r="H124" s="8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 s="78" t="s">
        <v>1134</v>
      </c>
      <c r="AD124" s="78" t="s">
        <v>1134</v>
      </c>
      <c r="AE124" s="78" t="s">
        <v>1134</v>
      </c>
      <c r="AF124" s="78" t="s">
        <v>1134</v>
      </c>
      <c r="AG124" s="78" t="s">
        <v>1134</v>
      </c>
      <c r="AH124" s="78" t="s">
        <v>1134</v>
      </c>
      <c r="AI124" s="78" t="s">
        <v>1134</v>
      </c>
    </row>
    <row r="125" spans="1:35" x14ac:dyDescent="0.25">
      <c r="A125">
        <v>34123</v>
      </c>
      <c r="B125" t="s">
        <v>539</v>
      </c>
      <c r="C125" s="8" t="s">
        <v>197</v>
      </c>
      <c r="D125" s="4">
        <v>1.7999999999999999E-2</v>
      </c>
      <c r="H125" s="8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1</v>
      </c>
      <c r="X125">
        <v>0</v>
      </c>
      <c r="Y125">
        <v>0</v>
      </c>
      <c r="Z125">
        <v>0</v>
      </c>
      <c r="AA125">
        <v>0</v>
      </c>
      <c r="AB125">
        <v>0</v>
      </c>
      <c r="AC125" s="78">
        <v>5248</v>
      </c>
      <c r="AD125" s="78">
        <v>428</v>
      </c>
      <c r="AE125" s="78">
        <v>393</v>
      </c>
      <c r="AF125" s="78">
        <v>35</v>
      </c>
      <c r="AG125" s="78">
        <v>8.1554878048780495</v>
      </c>
      <c r="AH125" s="78">
        <v>7.4885670731707323</v>
      </c>
      <c r="AI125" s="78">
        <v>0.66692073170731703</v>
      </c>
    </row>
    <row r="126" spans="1:35" x14ac:dyDescent="0.25">
      <c r="A126">
        <v>34124</v>
      </c>
      <c r="B126" t="s">
        <v>546</v>
      </c>
      <c r="C126" s="8" t="s">
        <v>116</v>
      </c>
      <c r="D126" s="4" t="s">
        <v>1134</v>
      </c>
      <c r="H126" s="8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 s="78" t="s">
        <v>1134</v>
      </c>
      <c r="AD126" s="78" t="s">
        <v>1134</v>
      </c>
      <c r="AE126" s="78" t="s">
        <v>1134</v>
      </c>
      <c r="AF126" s="78" t="s">
        <v>1134</v>
      </c>
      <c r="AG126" s="78" t="s">
        <v>1134</v>
      </c>
      <c r="AH126" s="78" t="s">
        <v>1134</v>
      </c>
      <c r="AI126" s="78" t="s">
        <v>1134</v>
      </c>
    </row>
    <row r="127" spans="1:35" x14ac:dyDescent="0.25">
      <c r="A127">
        <v>34125</v>
      </c>
      <c r="B127" t="s">
        <v>548</v>
      </c>
      <c r="C127" s="8" t="s">
        <v>116</v>
      </c>
      <c r="D127" s="4" t="s">
        <v>1134</v>
      </c>
      <c r="H127" s="8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 s="78" t="s">
        <v>1134</v>
      </c>
      <c r="AD127" s="78" t="s">
        <v>1134</v>
      </c>
      <c r="AE127" s="78" t="s">
        <v>1134</v>
      </c>
      <c r="AF127" s="78" t="s">
        <v>1134</v>
      </c>
      <c r="AG127" s="78" t="s">
        <v>1134</v>
      </c>
      <c r="AH127" s="78" t="s">
        <v>1134</v>
      </c>
      <c r="AI127" s="78" t="s">
        <v>1134</v>
      </c>
    </row>
    <row r="128" spans="1:35" x14ac:dyDescent="0.25">
      <c r="A128">
        <v>34126</v>
      </c>
      <c r="B128" t="s">
        <v>550</v>
      </c>
      <c r="C128" s="8" t="s">
        <v>116</v>
      </c>
      <c r="D128" s="4">
        <v>0.11</v>
      </c>
      <c r="H128" s="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 s="78">
        <v>2119</v>
      </c>
      <c r="AD128" s="78">
        <v>254</v>
      </c>
      <c r="AE128" s="78">
        <v>154</v>
      </c>
      <c r="AF128" s="78">
        <v>100</v>
      </c>
      <c r="AG128" s="78">
        <v>11.986786219915055</v>
      </c>
      <c r="AH128" s="78">
        <v>7.26757904672015</v>
      </c>
      <c r="AI128" s="78">
        <v>4.7192071731949028</v>
      </c>
    </row>
    <row r="129" spans="1:35" x14ac:dyDescent="0.25">
      <c r="A129">
        <v>34127</v>
      </c>
      <c r="B129" t="s">
        <v>554</v>
      </c>
      <c r="C129" s="8" t="s">
        <v>245</v>
      </c>
      <c r="D129" s="4">
        <v>3.5999999999999997E-2</v>
      </c>
      <c r="H129" s="8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 s="78">
        <v>1497</v>
      </c>
      <c r="AD129" s="78">
        <v>113</v>
      </c>
      <c r="AE129" s="78">
        <v>91</v>
      </c>
      <c r="AF129" s="78">
        <v>22</v>
      </c>
      <c r="AG129" s="78">
        <v>7.5484301937207743</v>
      </c>
      <c r="AH129" s="78">
        <v>6.0788243152972612</v>
      </c>
      <c r="AI129" s="78">
        <v>1.4696058784235138</v>
      </c>
    </row>
    <row r="130" spans="1:35" x14ac:dyDescent="0.25">
      <c r="A130">
        <v>34128</v>
      </c>
      <c r="B130" t="s">
        <v>558</v>
      </c>
      <c r="C130" s="8" t="s">
        <v>116</v>
      </c>
      <c r="D130" s="4">
        <v>5.1999999999999998E-2</v>
      </c>
      <c r="H130" s="8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 s="78">
        <v>964</v>
      </c>
      <c r="AD130" s="78">
        <v>96</v>
      </c>
      <c r="AE130" s="78">
        <v>58</v>
      </c>
      <c r="AF130" s="78">
        <v>38</v>
      </c>
      <c r="AG130" s="78">
        <v>9.9585062240663902</v>
      </c>
      <c r="AH130" s="78">
        <v>6.0165975103734439</v>
      </c>
      <c r="AI130" s="78">
        <v>3.9419087136929458</v>
      </c>
    </row>
    <row r="131" spans="1:35" x14ac:dyDescent="0.25">
      <c r="A131">
        <v>34129</v>
      </c>
      <c r="B131" t="s">
        <v>560</v>
      </c>
      <c r="C131" s="8" t="s">
        <v>197</v>
      </c>
      <c r="D131" s="4">
        <v>1.0999999999999999E-2</v>
      </c>
      <c r="H131" s="8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</v>
      </c>
      <c r="U131">
        <v>0</v>
      </c>
      <c r="V131">
        <v>0</v>
      </c>
      <c r="W131">
        <v>1</v>
      </c>
      <c r="X131">
        <v>0</v>
      </c>
      <c r="Y131">
        <v>0</v>
      </c>
      <c r="Z131">
        <v>0</v>
      </c>
      <c r="AA131">
        <v>0</v>
      </c>
      <c r="AB131">
        <v>0</v>
      </c>
      <c r="AC131" s="78">
        <v>8392</v>
      </c>
      <c r="AD131" s="78">
        <v>528</v>
      </c>
      <c r="AE131" s="78">
        <v>484</v>
      </c>
      <c r="AF131" s="78">
        <v>44</v>
      </c>
      <c r="AG131" s="78">
        <v>6.2917063870352719</v>
      </c>
      <c r="AH131" s="78">
        <v>5.7673975214489994</v>
      </c>
      <c r="AI131" s="78">
        <v>0.52430886558627265</v>
      </c>
    </row>
    <row r="132" spans="1:35" x14ac:dyDescent="0.25">
      <c r="A132">
        <v>34130</v>
      </c>
      <c r="B132" t="s">
        <v>564</v>
      </c>
      <c r="C132" s="8" t="s">
        <v>116</v>
      </c>
      <c r="D132" s="4">
        <v>0.13700000000000001</v>
      </c>
      <c r="H132" s="8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 s="78">
        <v>1027</v>
      </c>
      <c r="AD132" s="78">
        <v>103</v>
      </c>
      <c r="AE132" s="78">
        <v>59</v>
      </c>
      <c r="AF132" s="78">
        <v>44</v>
      </c>
      <c r="AG132" s="78">
        <v>10.029211295034079</v>
      </c>
      <c r="AH132" s="78">
        <v>5.744888023369036</v>
      </c>
      <c r="AI132" s="78">
        <v>4.2843232716650439</v>
      </c>
    </row>
    <row r="133" spans="1:35" x14ac:dyDescent="0.25">
      <c r="A133">
        <v>34131</v>
      </c>
      <c r="B133" t="s">
        <v>566</v>
      </c>
      <c r="C133" s="8" t="s">
        <v>116</v>
      </c>
      <c r="D133" s="4" t="s">
        <v>1134</v>
      </c>
      <c r="H133" s="8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 s="78" t="s">
        <v>1134</v>
      </c>
      <c r="AD133" s="78" t="s">
        <v>1134</v>
      </c>
      <c r="AE133" s="78" t="s">
        <v>1134</v>
      </c>
      <c r="AF133" s="78" t="s">
        <v>1134</v>
      </c>
      <c r="AG133" s="78" t="s">
        <v>1134</v>
      </c>
      <c r="AH133" s="78" t="s">
        <v>1134</v>
      </c>
      <c r="AI133" s="78" t="s">
        <v>1134</v>
      </c>
    </row>
    <row r="134" spans="1:35" x14ac:dyDescent="0.25">
      <c r="A134">
        <v>34132</v>
      </c>
      <c r="B134" t="s">
        <v>568</v>
      </c>
      <c r="C134" s="8" t="s">
        <v>116</v>
      </c>
      <c r="D134" s="4">
        <v>0.159</v>
      </c>
      <c r="H134" s="8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 s="78" t="s">
        <v>1134</v>
      </c>
      <c r="AD134" s="78" t="s">
        <v>1134</v>
      </c>
      <c r="AE134" s="78" t="s">
        <v>1134</v>
      </c>
      <c r="AF134" s="78" t="s">
        <v>1134</v>
      </c>
      <c r="AG134" s="78" t="s">
        <v>1134</v>
      </c>
      <c r="AH134" s="78" t="s">
        <v>1134</v>
      </c>
      <c r="AI134" s="78" t="s">
        <v>1134</v>
      </c>
    </row>
    <row r="135" spans="1:35" x14ac:dyDescent="0.25">
      <c r="A135">
        <v>34133</v>
      </c>
      <c r="B135" t="s">
        <v>570</v>
      </c>
      <c r="C135" s="8" t="s">
        <v>116</v>
      </c>
      <c r="D135" s="4" t="s">
        <v>1134</v>
      </c>
      <c r="H135" s="8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 s="78" t="s">
        <v>1134</v>
      </c>
      <c r="AD135" s="78" t="s">
        <v>1134</v>
      </c>
      <c r="AE135" s="78" t="s">
        <v>1134</v>
      </c>
      <c r="AF135" s="78" t="s">
        <v>1134</v>
      </c>
      <c r="AG135" s="78" t="s">
        <v>1134</v>
      </c>
      <c r="AH135" s="78" t="s">
        <v>1134</v>
      </c>
      <c r="AI135" s="78" t="s">
        <v>1134</v>
      </c>
    </row>
    <row r="136" spans="1:35" x14ac:dyDescent="0.25">
      <c r="A136">
        <v>34134</v>
      </c>
      <c r="B136" t="s">
        <v>572</v>
      </c>
      <c r="C136" s="8" t="s">
        <v>197</v>
      </c>
      <c r="D136" s="4">
        <v>3.3000000000000002E-2</v>
      </c>
      <c r="H136" s="8">
        <v>0</v>
      </c>
      <c r="I136">
        <v>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 s="78">
        <v>1399</v>
      </c>
      <c r="AD136" s="78">
        <v>88</v>
      </c>
      <c r="AE136" s="78">
        <v>76</v>
      </c>
      <c r="AF136" s="78">
        <v>12</v>
      </c>
      <c r="AG136" s="78">
        <v>6.290207290922087</v>
      </c>
      <c r="AH136" s="78">
        <v>5.432451751250893</v>
      </c>
      <c r="AI136" s="78">
        <v>0.85775553967119367</v>
      </c>
    </row>
    <row r="137" spans="1:35" x14ac:dyDescent="0.25">
      <c r="A137">
        <v>34135</v>
      </c>
      <c r="B137" t="s">
        <v>576</v>
      </c>
      <c r="C137" s="8" t="s">
        <v>116</v>
      </c>
      <c r="D137" s="4">
        <v>8.5999999999999993E-2</v>
      </c>
      <c r="H137" s="8">
        <v>0</v>
      </c>
      <c r="I137">
        <v>1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 s="78">
        <v>1816</v>
      </c>
      <c r="AD137" s="78">
        <v>134</v>
      </c>
      <c r="AE137" s="78">
        <v>67</v>
      </c>
      <c r="AF137" s="78">
        <v>67</v>
      </c>
      <c r="AG137" s="78">
        <v>7.3788546255506615</v>
      </c>
      <c r="AH137" s="78">
        <v>3.6894273127753308</v>
      </c>
      <c r="AI137" s="78">
        <v>3.6894273127753308</v>
      </c>
    </row>
    <row r="138" spans="1:35" x14ac:dyDescent="0.25">
      <c r="A138">
        <v>34136</v>
      </c>
      <c r="B138" t="s">
        <v>582</v>
      </c>
      <c r="C138" s="8" t="s">
        <v>116</v>
      </c>
      <c r="D138" s="4">
        <v>0.14499999999999999</v>
      </c>
      <c r="H138" s="8">
        <v>0</v>
      </c>
      <c r="I138">
        <v>1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2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2</v>
      </c>
      <c r="AB138">
        <v>0</v>
      </c>
      <c r="AC138" s="78">
        <v>780</v>
      </c>
      <c r="AD138" s="78">
        <v>71</v>
      </c>
      <c r="AE138" s="78">
        <v>42</v>
      </c>
      <c r="AF138" s="78">
        <v>29</v>
      </c>
      <c r="AG138" s="78">
        <v>9.1025641025641022</v>
      </c>
      <c r="AH138" s="78">
        <v>5.384615384615385</v>
      </c>
      <c r="AI138" s="78">
        <v>3.7179487179487181</v>
      </c>
    </row>
    <row r="139" spans="1:35" x14ac:dyDescent="0.25">
      <c r="A139">
        <v>34137</v>
      </c>
      <c r="B139" t="s">
        <v>585</v>
      </c>
      <c r="C139" s="8" t="s">
        <v>116</v>
      </c>
      <c r="D139" s="4" t="s">
        <v>1134</v>
      </c>
      <c r="H139" s="8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 s="78" t="s">
        <v>1134</v>
      </c>
      <c r="AD139" s="78" t="s">
        <v>1134</v>
      </c>
      <c r="AE139" s="78" t="s">
        <v>1134</v>
      </c>
      <c r="AF139" s="78" t="s">
        <v>1134</v>
      </c>
      <c r="AG139" s="78" t="s">
        <v>1134</v>
      </c>
      <c r="AH139" s="78" t="s">
        <v>1134</v>
      </c>
      <c r="AI139" s="78" t="s">
        <v>1134</v>
      </c>
    </row>
    <row r="140" spans="1:35" x14ac:dyDescent="0.25">
      <c r="A140">
        <v>34138</v>
      </c>
      <c r="B140" t="s">
        <v>587</v>
      </c>
      <c r="C140" s="8" t="s">
        <v>116</v>
      </c>
      <c r="D140" s="4" t="s">
        <v>1134</v>
      </c>
      <c r="H140" s="8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 s="78" t="s">
        <v>1134</v>
      </c>
      <c r="AD140" s="78" t="s">
        <v>1134</v>
      </c>
      <c r="AE140" s="78" t="s">
        <v>1134</v>
      </c>
      <c r="AF140" s="78" t="s">
        <v>1134</v>
      </c>
      <c r="AG140" s="78" t="s">
        <v>1134</v>
      </c>
      <c r="AH140" s="78" t="s">
        <v>1134</v>
      </c>
      <c r="AI140" s="78" t="s">
        <v>1134</v>
      </c>
    </row>
    <row r="141" spans="1:35" x14ac:dyDescent="0.25">
      <c r="A141">
        <v>34139</v>
      </c>
      <c r="B141" t="s">
        <v>589</v>
      </c>
      <c r="C141" s="8" t="s">
        <v>245</v>
      </c>
      <c r="D141" s="4">
        <v>8.5000000000000006E-2</v>
      </c>
      <c r="H141" s="8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 s="78">
        <v>701</v>
      </c>
      <c r="AD141" s="78">
        <v>53</v>
      </c>
      <c r="AE141" s="78">
        <v>32</v>
      </c>
      <c r="AF141" s="78">
        <v>21</v>
      </c>
      <c r="AG141" s="78">
        <v>7.5606276747503571</v>
      </c>
      <c r="AH141" s="78">
        <v>4.5649072753209703</v>
      </c>
      <c r="AI141" s="78">
        <v>2.9957203994293864</v>
      </c>
    </row>
    <row r="142" spans="1:35" x14ac:dyDescent="0.25">
      <c r="A142">
        <v>34140</v>
      </c>
      <c r="B142" t="s">
        <v>592</v>
      </c>
      <c r="C142" s="8" t="s">
        <v>245</v>
      </c>
      <c r="D142" s="4">
        <v>5.5E-2</v>
      </c>
      <c r="H142" s="8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 s="78">
        <v>1529</v>
      </c>
      <c r="AD142" s="78">
        <v>71</v>
      </c>
      <c r="AE142" s="78">
        <v>55</v>
      </c>
      <c r="AF142" s="78">
        <v>16</v>
      </c>
      <c r="AG142" s="78">
        <v>4.6435578809679532</v>
      </c>
      <c r="AH142" s="78">
        <v>3.5971223021582732</v>
      </c>
      <c r="AI142" s="78">
        <v>1.0464355788096795</v>
      </c>
    </row>
    <row r="143" spans="1:35" x14ac:dyDescent="0.25">
      <c r="A143">
        <v>34141</v>
      </c>
      <c r="B143" t="s">
        <v>595</v>
      </c>
      <c r="C143" s="8" t="s">
        <v>116</v>
      </c>
      <c r="D143" s="4">
        <v>0.14299999999999999</v>
      </c>
      <c r="H143" s="8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 s="78">
        <v>486</v>
      </c>
      <c r="AD143" s="78">
        <v>81</v>
      </c>
      <c r="AE143" s="78">
        <v>29</v>
      </c>
      <c r="AF143" s="78">
        <v>52</v>
      </c>
      <c r="AG143" s="78">
        <v>16.666666666666664</v>
      </c>
      <c r="AH143" s="78">
        <v>5.9670781893004117</v>
      </c>
      <c r="AI143" s="78">
        <v>10.699588477366255</v>
      </c>
    </row>
    <row r="144" spans="1:35" x14ac:dyDescent="0.25">
      <c r="A144">
        <v>34142</v>
      </c>
      <c r="B144" t="s">
        <v>451</v>
      </c>
      <c r="C144" s="8" t="s">
        <v>116</v>
      </c>
      <c r="D144" s="4">
        <v>0.20799999999999999</v>
      </c>
      <c r="H144" s="8">
        <v>0</v>
      </c>
      <c r="I144">
        <v>2</v>
      </c>
      <c r="J144">
        <v>2</v>
      </c>
      <c r="K144">
        <v>0</v>
      </c>
      <c r="L144">
        <v>4</v>
      </c>
      <c r="M144">
        <v>2</v>
      </c>
      <c r="N144">
        <v>0</v>
      </c>
      <c r="O144">
        <v>6</v>
      </c>
      <c r="P144">
        <v>4</v>
      </c>
      <c r="Q144">
        <v>0</v>
      </c>
      <c r="R144">
        <v>3</v>
      </c>
      <c r="S144">
        <v>2</v>
      </c>
      <c r="T144">
        <v>0</v>
      </c>
      <c r="U144">
        <v>0</v>
      </c>
      <c r="V144">
        <v>1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</v>
      </c>
      <c r="AC144" s="78">
        <v>4447</v>
      </c>
      <c r="AD144" s="78">
        <v>717</v>
      </c>
      <c r="AE144" s="78">
        <v>422</v>
      </c>
      <c r="AF144" s="78">
        <v>295</v>
      </c>
      <c r="AG144" s="78">
        <v>16.123229143242636</v>
      </c>
      <c r="AH144" s="78">
        <v>9.4895435124803242</v>
      </c>
      <c r="AI144" s="78">
        <v>6.6336856307623124</v>
      </c>
    </row>
    <row r="145" spans="1:35" x14ac:dyDescent="0.25">
      <c r="A145">
        <v>34143</v>
      </c>
      <c r="B145" t="s">
        <v>599</v>
      </c>
      <c r="C145" s="8" t="s">
        <v>245</v>
      </c>
      <c r="D145" s="4">
        <v>0.11899999999999999</v>
      </c>
      <c r="H145" s="8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 s="78">
        <v>1240</v>
      </c>
      <c r="AD145" s="78">
        <v>102</v>
      </c>
      <c r="AE145" s="78">
        <v>70</v>
      </c>
      <c r="AF145" s="78">
        <v>32</v>
      </c>
      <c r="AG145" s="78">
        <v>8.2258064516129039</v>
      </c>
      <c r="AH145" s="78">
        <v>5.6451612903225801</v>
      </c>
      <c r="AI145" s="78">
        <v>2.5806451612903225</v>
      </c>
    </row>
    <row r="146" spans="1:35" x14ac:dyDescent="0.25">
      <c r="A146">
        <v>34144</v>
      </c>
      <c r="B146" t="s">
        <v>603</v>
      </c>
      <c r="C146" s="8" t="s">
        <v>116</v>
      </c>
      <c r="D146" s="4">
        <v>0.13400000000000001</v>
      </c>
      <c r="H146" s="8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1</v>
      </c>
      <c r="P146">
        <v>0</v>
      </c>
      <c r="Q146">
        <v>0</v>
      </c>
      <c r="R146">
        <v>1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 s="78">
        <v>607</v>
      </c>
      <c r="AD146" s="78">
        <v>62</v>
      </c>
      <c r="AE146" s="78">
        <v>36</v>
      </c>
      <c r="AF146" s="78">
        <v>26</v>
      </c>
      <c r="AG146" s="78">
        <v>10.214168039538714</v>
      </c>
      <c r="AH146" s="78">
        <v>5.930807248764415</v>
      </c>
      <c r="AI146" s="78">
        <v>4.2833607907743003</v>
      </c>
    </row>
    <row r="147" spans="1:35" x14ac:dyDescent="0.25">
      <c r="A147">
        <v>34145</v>
      </c>
      <c r="B147" t="s">
        <v>605</v>
      </c>
      <c r="C147" s="8" t="s">
        <v>136</v>
      </c>
      <c r="D147" s="4">
        <v>0.104</v>
      </c>
      <c r="H147" s="8">
        <v>0</v>
      </c>
      <c r="I147">
        <v>2</v>
      </c>
      <c r="J147">
        <v>1</v>
      </c>
      <c r="K147">
        <v>0</v>
      </c>
      <c r="L147">
        <v>0</v>
      </c>
      <c r="M147">
        <v>0</v>
      </c>
      <c r="N147">
        <v>2</v>
      </c>
      <c r="O147">
        <v>3</v>
      </c>
      <c r="P147">
        <v>3</v>
      </c>
      <c r="Q147">
        <v>0</v>
      </c>
      <c r="R147">
        <v>1</v>
      </c>
      <c r="S147">
        <v>1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  <c r="AB147">
        <v>0</v>
      </c>
      <c r="AC147" s="78">
        <v>11326</v>
      </c>
      <c r="AD147" s="78">
        <v>1105</v>
      </c>
      <c r="AE147" s="78">
        <v>757</v>
      </c>
      <c r="AF147" s="78">
        <v>348</v>
      </c>
      <c r="AG147" s="78">
        <v>9.7563129083524629</v>
      </c>
      <c r="AH147" s="78">
        <v>6.683736535405262</v>
      </c>
      <c r="AI147" s="78">
        <v>3.0725763729472009</v>
      </c>
    </row>
    <row r="148" spans="1:35" x14ac:dyDescent="0.25">
      <c r="A148">
        <v>34146</v>
      </c>
      <c r="B148" t="s">
        <v>609</v>
      </c>
      <c r="C148" s="8" t="s">
        <v>136</v>
      </c>
      <c r="D148" s="4">
        <v>5.3999999999999999E-2</v>
      </c>
      <c r="H148" s="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 s="78">
        <v>1676</v>
      </c>
      <c r="AD148" s="78">
        <v>110</v>
      </c>
      <c r="AE148" s="78">
        <v>84</v>
      </c>
      <c r="AF148" s="78">
        <v>26</v>
      </c>
      <c r="AG148" s="78">
        <v>6.5632458233890221</v>
      </c>
      <c r="AH148" s="78">
        <v>5.0119331742243434</v>
      </c>
      <c r="AI148" s="78">
        <v>1.5513126491646778</v>
      </c>
    </row>
    <row r="149" spans="1:35" x14ac:dyDescent="0.25">
      <c r="A149">
        <v>34147</v>
      </c>
      <c r="B149" t="s">
        <v>614</v>
      </c>
      <c r="C149" s="8" t="s">
        <v>116</v>
      </c>
      <c r="D149" s="4">
        <v>0.109</v>
      </c>
      <c r="H149" s="8">
        <v>0</v>
      </c>
      <c r="I149">
        <v>1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 s="78">
        <v>1727</v>
      </c>
      <c r="AD149" s="78">
        <v>165</v>
      </c>
      <c r="AE149" s="78">
        <v>85</v>
      </c>
      <c r="AF149" s="78">
        <v>80</v>
      </c>
      <c r="AG149" s="78">
        <v>9.5541401273885356</v>
      </c>
      <c r="AH149" s="78">
        <v>4.9218297625940943</v>
      </c>
      <c r="AI149" s="78">
        <v>4.6323103647944412</v>
      </c>
    </row>
    <row r="150" spans="1:35" x14ac:dyDescent="0.25">
      <c r="A150">
        <v>34148</v>
      </c>
      <c r="B150" t="s">
        <v>617</v>
      </c>
      <c r="C150" s="8" t="s">
        <v>245</v>
      </c>
      <c r="D150" s="4">
        <v>8.3000000000000004E-2</v>
      </c>
      <c r="H150" s="8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2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 s="78">
        <v>2120</v>
      </c>
      <c r="AD150" s="78">
        <v>151</v>
      </c>
      <c r="AE150" s="78">
        <v>102</v>
      </c>
      <c r="AF150" s="78">
        <v>49</v>
      </c>
      <c r="AG150" s="78">
        <v>7.1226415094339623</v>
      </c>
      <c r="AH150" s="78">
        <v>4.8113207547169816</v>
      </c>
      <c r="AI150" s="78">
        <v>2.3113207547169812</v>
      </c>
    </row>
    <row r="151" spans="1:35" x14ac:dyDescent="0.25">
      <c r="A151">
        <v>34149</v>
      </c>
      <c r="B151" t="s">
        <v>622</v>
      </c>
      <c r="C151" s="8" t="s">
        <v>116</v>
      </c>
      <c r="D151" s="4" t="s">
        <v>1134</v>
      </c>
      <c r="H151" s="8">
        <v>0</v>
      </c>
      <c r="I151">
        <v>1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 s="78" t="s">
        <v>1134</v>
      </c>
      <c r="AD151" s="78" t="s">
        <v>1134</v>
      </c>
      <c r="AE151" s="78" t="s">
        <v>1134</v>
      </c>
      <c r="AF151" s="78" t="s">
        <v>1134</v>
      </c>
      <c r="AG151" s="78" t="s">
        <v>1134</v>
      </c>
      <c r="AH151" s="78" t="s">
        <v>1134</v>
      </c>
      <c r="AI151" s="78" t="s">
        <v>1134</v>
      </c>
    </row>
    <row r="152" spans="1:35" x14ac:dyDescent="0.25">
      <c r="A152">
        <v>34150</v>
      </c>
      <c r="B152" t="s">
        <v>625</v>
      </c>
      <c r="C152" s="8" t="s">
        <v>136</v>
      </c>
      <c r="D152" s="4">
        <v>0.16500000000000001</v>
      </c>
      <c r="H152" s="8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</v>
      </c>
      <c r="AA152">
        <v>0</v>
      </c>
      <c r="AB152">
        <v>0</v>
      </c>
      <c r="AC152" s="78">
        <v>10016</v>
      </c>
      <c r="AD152" s="78">
        <v>579</v>
      </c>
      <c r="AE152" s="78">
        <v>385</v>
      </c>
      <c r="AF152" s="78">
        <v>194</v>
      </c>
      <c r="AG152" s="78">
        <v>5.7807507987220443</v>
      </c>
      <c r="AH152" s="78">
        <v>3.8438498402555914</v>
      </c>
      <c r="AI152" s="78">
        <v>1.9369009584664536</v>
      </c>
    </row>
    <row r="153" spans="1:35" x14ac:dyDescent="0.25">
      <c r="A153">
        <v>34151</v>
      </c>
      <c r="B153" t="s">
        <v>630</v>
      </c>
      <c r="C153" s="8" t="s">
        <v>136</v>
      </c>
      <c r="D153" s="4">
        <v>0.11600000000000001</v>
      </c>
      <c r="H153" s="8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2</v>
      </c>
      <c r="U153">
        <v>0</v>
      </c>
      <c r="V153">
        <v>0</v>
      </c>
      <c r="W153">
        <v>2</v>
      </c>
      <c r="X153">
        <v>0</v>
      </c>
      <c r="Y153">
        <v>0</v>
      </c>
      <c r="Z153">
        <v>0</v>
      </c>
      <c r="AA153">
        <v>0</v>
      </c>
      <c r="AB153">
        <v>0</v>
      </c>
      <c r="AC153" s="78">
        <v>3347</v>
      </c>
      <c r="AD153" s="78">
        <v>323</v>
      </c>
      <c r="AE153" s="78">
        <v>242</v>
      </c>
      <c r="AF153" s="78">
        <v>81</v>
      </c>
      <c r="AG153" s="78">
        <v>9.6504332237824926</v>
      </c>
      <c r="AH153" s="78">
        <v>7.2303555422766657</v>
      </c>
      <c r="AI153" s="78">
        <v>2.420077681505826</v>
      </c>
    </row>
    <row r="154" spans="1:35" x14ac:dyDescent="0.25">
      <c r="A154">
        <v>34152</v>
      </c>
      <c r="B154" t="s">
        <v>636</v>
      </c>
      <c r="C154" s="8" t="s">
        <v>116</v>
      </c>
      <c r="D154" s="4">
        <v>6.8000000000000005E-2</v>
      </c>
      <c r="H154" s="8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 s="78">
        <v>292</v>
      </c>
      <c r="AD154" s="78">
        <v>26</v>
      </c>
      <c r="AE154" s="78">
        <v>13</v>
      </c>
      <c r="AF154" s="78">
        <v>13</v>
      </c>
      <c r="AG154" s="78">
        <v>8.9041095890410951</v>
      </c>
      <c r="AH154" s="78">
        <v>4.4520547945205475</v>
      </c>
      <c r="AI154" s="78">
        <v>4.4520547945205475</v>
      </c>
    </row>
    <row r="155" spans="1:35" x14ac:dyDescent="0.25">
      <c r="A155">
        <v>34153</v>
      </c>
      <c r="B155" t="s">
        <v>638</v>
      </c>
      <c r="C155" s="8" t="s">
        <v>116</v>
      </c>
      <c r="D155" s="4" t="s">
        <v>1134</v>
      </c>
      <c r="H155" s="8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 s="78">
        <v>922</v>
      </c>
      <c r="AD155" s="78">
        <v>53</v>
      </c>
      <c r="AE155" s="78">
        <v>30</v>
      </c>
      <c r="AF155" s="78">
        <v>23</v>
      </c>
      <c r="AG155" s="78">
        <v>5.7483731019522777</v>
      </c>
      <c r="AH155" s="78">
        <v>3.2537960954446854</v>
      </c>
      <c r="AI155" s="78">
        <v>2.4945770065075923</v>
      </c>
    </row>
    <row r="156" spans="1:35" x14ac:dyDescent="0.25">
      <c r="A156">
        <v>34154</v>
      </c>
      <c r="B156" t="s">
        <v>640</v>
      </c>
      <c r="C156" s="8" t="s">
        <v>197</v>
      </c>
      <c r="D156" s="4">
        <v>2.8000000000000001E-2</v>
      </c>
      <c r="H156" s="8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1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 s="78">
        <v>12751</v>
      </c>
      <c r="AD156" s="78">
        <v>1075</v>
      </c>
      <c r="AE156" s="78">
        <v>889</v>
      </c>
      <c r="AF156" s="78">
        <v>186</v>
      </c>
      <c r="AG156" s="78">
        <v>8.4307113167594707</v>
      </c>
      <c r="AH156" s="78">
        <v>6.9720021959062031</v>
      </c>
      <c r="AI156" s="78">
        <v>1.4587091208532663</v>
      </c>
    </row>
    <row r="157" spans="1:35" x14ac:dyDescent="0.25">
      <c r="A157">
        <v>34155</v>
      </c>
      <c r="B157" t="s">
        <v>643</v>
      </c>
      <c r="C157" s="8" t="s">
        <v>116</v>
      </c>
      <c r="D157" s="4">
        <v>0.126</v>
      </c>
      <c r="H157" s="8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 s="78">
        <v>1180</v>
      </c>
      <c r="AD157" s="78">
        <v>98</v>
      </c>
      <c r="AE157" s="78">
        <v>47</v>
      </c>
      <c r="AF157" s="78">
        <v>51</v>
      </c>
      <c r="AG157" s="78">
        <v>8.3050847457627111</v>
      </c>
      <c r="AH157" s="78">
        <v>3.9830508474576267</v>
      </c>
      <c r="AI157" s="78">
        <v>4.3220338983050848</v>
      </c>
    </row>
    <row r="158" spans="1:35" x14ac:dyDescent="0.25">
      <c r="A158">
        <v>34156</v>
      </c>
      <c r="B158" t="s">
        <v>646</v>
      </c>
      <c r="C158" s="8" t="s">
        <v>116</v>
      </c>
      <c r="D158" s="4" t="s">
        <v>1134</v>
      </c>
      <c r="H158" s="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 s="78" t="s">
        <v>1134</v>
      </c>
      <c r="AD158" s="78" t="s">
        <v>1134</v>
      </c>
      <c r="AE158" s="78" t="s">
        <v>1134</v>
      </c>
      <c r="AF158" s="78" t="s">
        <v>1134</v>
      </c>
      <c r="AG158" s="78" t="s">
        <v>1134</v>
      </c>
      <c r="AH158" s="78" t="s">
        <v>1134</v>
      </c>
      <c r="AI158" s="78" t="s">
        <v>1134</v>
      </c>
    </row>
    <row r="159" spans="1:35" x14ac:dyDescent="0.25">
      <c r="A159">
        <v>34157</v>
      </c>
      <c r="B159" t="s">
        <v>648</v>
      </c>
      <c r="C159" s="8" t="s">
        <v>136</v>
      </c>
      <c r="D159" s="4">
        <v>7.5999999999999998E-2</v>
      </c>
      <c r="H159" s="8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</v>
      </c>
      <c r="P159">
        <v>0</v>
      </c>
      <c r="Q159">
        <v>5</v>
      </c>
      <c r="R159">
        <v>1</v>
      </c>
      <c r="S159">
        <v>0</v>
      </c>
      <c r="T159">
        <v>2</v>
      </c>
      <c r="U159">
        <v>1</v>
      </c>
      <c r="V159">
        <v>0</v>
      </c>
      <c r="W159">
        <v>2</v>
      </c>
      <c r="X159">
        <v>0</v>
      </c>
      <c r="Y159">
        <v>0</v>
      </c>
      <c r="Z159">
        <v>0</v>
      </c>
      <c r="AA159">
        <v>1</v>
      </c>
      <c r="AB159">
        <v>0</v>
      </c>
      <c r="AC159" s="78">
        <v>6608</v>
      </c>
      <c r="AD159" s="78">
        <v>539</v>
      </c>
      <c r="AE159" s="78">
        <v>398</v>
      </c>
      <c r="AF159" s="78">
        <v>141</v>
      </c>
      <c r="AG159" s="78">
        <v>8.1567796610169498</v>
      </c>
      <c r="AH159" s="78">
        <v>6.0230024213075062</v>
      </c>
      <c r="AI159" s="78">
        <v>2.1337772397094432</v>
      </c>
    </row>
    <row r="160" spans="1:35" x14ac:dyDescent="0.25">
      <c r="A160">
        <v>34158</v>
      </c>
      <c r="B160" t="s">
        <v>653</v>
      </c>
      <c r="C160" s="8" t="s">
        <v>116</v>
      </c>
      <c r="D160" s="4" t="s">
        <v>1134</v>
      </c>
      <c r="H160" s="8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 s="78" t="s">
        <v>1134</v>
      </c>
      <c r="AD160" s="78" t="s">
        <v>1134</v>
      </c>
      <c r="AE160" s="78" t="s">
        <v>1134</v>
      </c>
      <c r="AF160" s="78" t="s">
        <v>1134</v>
      </c>
      <c r="AG160" s="78" t="s">
        <v>1134</v>
      </c>
      <c r="AH160" s="78" t="s">
        <v>1134</v>
      </c>
      <c r="AI160" s="78" t="s">
        <v>1134</v>
      </c>
    </row>
    <row r="161" spans="1:35" x14ac:dyDescent="0.25">
      <c r="A161">
        <v>34159</v>
      </c>
      <c r="B161" t="s">
        <v>655</v>
      </c>
      <c r="C161" s="8" t="s">
        <v>136</v>
      </c>
      <c r="D161" s="4">
        <v>0.06</v>
      </c>
      <c r="H161" s="8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 s="78">
        <v>1505</v>
      </c>
      <c r="AD161" s="78">
        <v>90</v>
      </c>
      <c r="AE161" s="78">
        <v>64</v>
      </c>
      <c r="AF161" s="78">
        <v>26</v>
      </c>
      <c r="AG161" s="78">
        <v>5.9800664451827243</v>
      </c>
      <c r="AH161" s="78">
        <v>4.2524916943521598</v>
      </c>
      <c r="AI161" s="78">
        <v>1.7275747508305648</v>
      </c>
    </row>
    <row r="162" spans="1:35" x14ac:dyDescent="0.25">
      <c r="A162">
        <v>34160</v>
      </c>
      <c r="B162" t="s">
        <v>659</v>
      </c>
      <c r="C162" s="8" t="s">
        <v>116</v>
      </c>
      <c r="D162" s="4">
        <v>0.20300000000000001</v>
      </c>
      <c r="H162" s="8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 s="78">
        <v>574</v>
      </c>
      <c r="AD162" s="78">
        <v>41</v>
      </c>
      <c r="AE162" s="78">
        <v>22</v>
      </c>
      <c r="AF162" s="78">
        <v>19</v>
      </c>
      <c r="AG162" s="78">
        <v>7.1428571428571423</v>
      </c>
      <c r="AH162" s="78">
        <v>3.8327526132404177</v>
      </c>
      <c r="AI162" s="78">
        <v>3.3101045296167246</v>
      </c>
    </row>
    <row r="163" spans="1:35" x14ac:dyDescent="0.25">
      <c r="A163">
        <v>34161</v>
      </c>
      <c r="B163" t="s">
        <v>661</v>
      </c>
      <c r="C163" s="8" t="s">
        <v>245</v>
      </c>
      <c r="D163" s="4">
        <v>7.9000000000000001E-2</v>
      </c>
      <c r="H163" s="8">
        <v>0</v>
      </c>
      <c r="I163">
        <v>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 s="78">
        <v>1848</v>
      </c>
      <c r="AD163" s="78">
        <v>110</v>
      </c>
      <c r="AE163" s="78">
        <v>55</v>
      </c>
      <c r="AF163" s="78">
        <v>55</v>
      </c>
      <c r="AG163" s="78">
        <v>5.9523809523809517</v>
      </c>
      <c r="AH163" s="78">
        <v>2.9761904761904758</v>
      </c>
      <c r="AI163" s="78">
        <v>2.9761904761904758</v>
      </c>
    </row>
    <row r="164" spans="1:35" x14ac:dyDescent="0.25">
      <c r="A164">
        <v>34162</v>
      </c>
      <c r="B164" t="s">
        <v>665</v>
      </c>
      <c r="C164" s="8" t="s">
        <v>116</v>
      </c>
      <c r="D164" s="4">
        <v>0.18</v>
      </c>
      <c r="H164" s="8">
        <v>0</v>
      </c>
      <c r="I164">
        <v>1</v>
      </c>
      <c r="J164">
        <v>0</v>
      </c>
      <c r="K164">
        <v>0</v>
      </c>
      <c r="L164">
        <v>1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3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 s="78">
        <v>2245</v>
      </c>
      <c r="AD164" s="78">
        <v>220</v>
      </c>
      <c r="AE164" s="78">
        <v>114</v>
      </c>
      <c r="AF164" s="78">
        <v>106</v>
      </c>
      <c r="AG164" s="78">
        <v>9.799554565701559</v>
      </c>
      <c r="AH164" s="78">
        <v>5.077951002227171</v>
      </c>
      <c r="AI164" s="78">
        <v>4.7216035634743871</v>
      </c>
    </row>
    <row r="165" spans="1:35" x14ac:dyDescent="0.25">
      <c r="A165">
        <v>34163</v>
      </c>
      <c r="B165" t="s">
        <v>670</v>
      </c>
      <c r="C165" s="8" t="s">
        <v>116</v>
      </c>
      <c r="D165" s="4">
        <v>2.8000000000000001E-2</v>
      </c>
      <c r="H165" s="8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 s="78">
        <v>1554</v>
      </c>
      <c r="AD165" s="78">
        <v>94</v>
      </c>
      <c r="AE165" s="78">
        <v>62</v>
      </c>
      <c r="AF165" s="78">
        <v>32</v>
      </c>
      <c r="AG165" s="78">
        <v>6.0489060489060487</v>
      </c>
      <c r="AH165" s="78">
        <v>3.9897039897039894</v>
      </c>
      <c r="AI165" s="78">
        <v>2.0592020592020592</v>
      </c>
    </row>
    <row r="166" spans="1:35" x14ac:dyDescent="0.25">
      <c r="A166">
        <v>34164</v>
      </c>
      <c r="B166" t="s">
        <v>674</v>
      </c>
      <c r="C166" s="8" t="s">
        <v>116</v>
      </c>
      <c r="D166" s="4" t="s">
        <v>1134</v>
      </c>
      <c r="H166" s="8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 s="78" t="s">
        <v>1134</v>
      </c>
      <c r="AD166" s="78" t="s">
        <v>1134</v>
      </c>
      <c r="AE166" s="78" t="s">
        <v>1134</v>
      </c>
      <c r="AF166" s="78" t="s">
        <v>1134</v>
      </c>
      <c r="AG166" s="78" t="s">
        <v>1134</v>
      </c>
      <c r="AH166" s="78" t="s">
        <v>1134</v>
      </c>
      <c r="AI166" s="78" t="s">
        <v>1134</v>
      </c>
    </row>
    <row r="167" spans="1:35" x14ac:dyDescent="0.25">
      <c r="A167">
        <v>34165</v>
      </c>
      <c r="B167" t="s">
        <v>676</v>
      </c>
      <c r="C167" s="8" t="s">
        <v>136</v>
      </c>
      <c r="D167" s="4">
        <v>0.11600000000000001</v>
      </c>
      <c r="H167" s="8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 s="78">
        <v>1259</v>
      </c>
      <c r="AD167" s="78">
        <v>82</v>
      </c>
      <c r="AE167" s="78">
        <v>71</v>
      </c>
      <c r="AF167" s="78">
        <v>11</v>
      </c>
      <c r="AG167" s="78">
        <v>6.5131056393963469</v>
      </c>
      <c r="AH167" s="78">
        <v>5.6393963463065928</v>
      </c>
      <c r="AI167" s="78">
        <v>0.87370929308975376</v>
      </c>
    </row>
    <row r="168" spans="1:35" x14ac:dyDescent="0.25">
      <c r="A168">
        <v>34166</v>
      </c>
      <c r="B168" t="s">
        <v>679</v>
      </c>
      <c r="C168" s="8" t="s">
        <v>116</v>
      </c>
      <c r="D168" s="4">
        <v>0.11799999999999999</v>
      </c>
      <c r="H168" s="8">
        <v>0</v>
      </c>
      <c r="I168">
        <v>1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 s="78">
        <v>1421</v>
      </c>
      <c r="AD168" s="78">
        <v>138</v>
      </c>
      <c r="AE168" s="78">
        <v>80</v>
      </c>
      <c r="AF168" s="78">
        <v>58</v>
      </c>
      <c r="AG168" s="78">
        <v>9.7114707952146375</v>
      </c>
      <c r="AH168" s="78">
        <v>5.6298381421534129</v>
      </c>
      <c r="AI168" s="78">
        <v>4.0816326530612246</v>
      </c>
    </row>
    <row r="169" spans="1:35" x14ac:dyDescent="0.25">
      <c r="A169">
        <v>34167</v>
      </c>
      <c r="B169" t="s">
        <v>682</v>
      </c>
      <c r="C169" s="8" t="s">
        <v>116</v>
      </c>
      <c r="D169" s="4">
        <v>0.17499999999999999</v>
      </c>
      <c r="H169" s="8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 s="78" t="s">
        <v>1134</v>
      </c>
      <c r="AD169" s="78" t="s">
        <v>1134</v>
      </c>
      <c r="AE169" s="78" t="s">
        <v>1134</v>
      </c>
      <c r="AF169" s="78" t="s">
        <v>1134</v>
      </c>
      <c r="AG169" s="78" t="s">
        <v>1134</v>
      </c>
      <c r="AH169" s="78" t="s">
        <v>1134</v>
      </c>
      <c r="AI169" s="78" t="s">
        <v>1134</v>
      </c>
    </row>
    <row r="170" spans="1:35" x14ac:dyDescent="0.25">
      <c r="A170">
        <v>34168</v>
      </c>
      <c r="B170" t="s">
        <v>684</v>
      </c>
      <c r="C170" s="8" t="s">
        <v>116</v>
      </c>
      <c r="D170" s="4" t="s">
        <v>1134</v>
      </c>
      <c r="H170" s="8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 s="78" t="s">
        <v>1134</v>
      </c>
      <c r="AD170" s="78" t="s">
        <v>1134</v>
      </c>
      <c r="AE170" s="78" t="s">
        <v>1134</v>
      </c>
      <c r="AF170" s="78" t="s">
        <v>1134</v>
      </c>
      <c r="AG170" s="78" t="s">
        <v>1134</v>
      </c>
      <c r="AH170" s="78" t="s">
        <v>1134</v>
      </c>
      <c r="AI170" s="78" t="s">
        <v>1134</v>
      </c>
    </row>
    <row r="171" spans="1:35" x14ac:dyDescent="0.25">
      <c r="A171">
        <v>34169</v>
      </c>
      <c r="B171" t="s">
        <v>686</v>
      </c>
      <c r="C171" s="8" t="s">
        <v>197</v>
      </c>
      <c r="D171" s="4">
        <v>2.4E-2</v>
      </c>
      <c r="H171" s="8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 s="78">
        <v>1891</v>
      </c>
      <c r="AD171" s="78">
        <v>107</v>
      </c>
      <c r="AE171" s="78">
        <v>89</v>
      </c>
      <c r="AF171" s="78">
        <v>18</v>
      </c>
      <c r="AG171" s="78">
        <v>5.6583818085668955</v>
      </c>
      <c r="AH171" s="78">
        <v>4.7065044949762029</v>
      </c>
      <c r="AI171" s="78">
        <v>0.95187731359069272</v>
      </c>
    </row>
    <row r="172" spans="1:35" x14ac:dyDescent="0.25">
      <c r="A172">
        <v>34170</v>
      </c>
      <c r="B172" t="s">
        <v>691</v>
      </c>
      <c r="C172" s="8" t="s">
        <v>116</v>
      </c>
      <c r="D172" s="4">
        <v>0.157</v>
      </c>
      <c r="H172" s="8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 s="78" t="s">
        <v>1134</v>
      </c>
      <c r="AD172" s="78" t="s">
        <v>1134</v>
      </c>
      <c r="AE172" s="78" t="s">
        <v>1134</v>
      </c>
      <c r="AF172" s="78" t="s">
        <v>1134</v>
      </c>
      <c r="AG172" s="78" t="s">
        <v>1134</v>
      </c>
      <c r="AH172" s="78" t="s">
        <v>1134</v>
      </c>
      <c r="AI172" s="78" t="s">
        <v>1134</v>
      </c>
    </row>
    <row r="173" spans="1:35" x14ac:dyDescent="0.25">
      <c r="A173">
        <v>34171</v>
      </c>
      <c r="B173" t="s">
        <v>693</v>
      </c>
      <c r="C173" s="8" t="s">
        <v>116</v>
      </c>
      <c r="D173" s="4" t="s">
        <v>1134</v>
      </c>
      <c r="H173" s="8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 s="78" t="s">
        <v>1134</v>
      </c>
      <c r="AD173" s="78" t="s">
        <v>1134</v>
      </c>
      <c r="AE173" s="78" t="s">
        <v>1134</v>
      </c>
      <c r="AF173" s="78" t="s">
        <v>1134</v>
      </c>
      <c r="AG173" s="78" t="s">
        <v>1134</v>
      </c>
      <c r="AH173" s="78" t="s">
        <v>1134</v>
      </c>
      <c r="AI173" s="78" t="s">
        <v>1134</v>
      </c>
    </row>
    <row r="174" spans="1:35" x14ac:dyDescent="0.25">
      <c r="A174">
        <v>34172</v>
      </c>
      <c r="B174" t="s">
        <v>148</v>
      </c>
      <c r="C174" s="8" t="s">
        <v>197</v>
      </c>
      <c r="D174" s="4">
        <v>4.1000000000000002E-2</v>
      </c>
      <c r="H174" s="8">
        <v>13</v>
      </c>
      <c r="I174">
        <v>8</v>
      </c>
      <c r="J174">
        <v>0</v>
      </c>
      <c r="K174">
        <v>13</v>
      </c>
      <c r="L174">
        <v>19</v>
      </c>
      <c r="M174">
        <v>0</v>
      </c>
      <c r="N174">
        <v>8</v>
      </c>
      <c r="O174">
        <v>25</v>
      </c>
      <c r="P174">
        <v>0</v>
      </c>
      <c r="Q174">
        <v>5</v>
      </c>
      <c r="R174">
        <v>7</v>
      </c>
      <c r="S174">
        <v>0</v>
      </c>
      <c r="T174">
        <v>9</v>
      </c>
      <c r="U174">
        <v>7</v>
      </c>
      <c r="V174">
        <v>1</v>
      </c>
      <c r="W174">
        <v>6</v>
      </c>
      <c r="X174">
        <v>4</v>
      </c>
      <c r="Y174">
        <v>1</v>
      </c>
      <c r="Z174">
        <v>3</v>
      </c>
      <c r="AA174">
        <v>3</v>
      </c>
      <c r="AB174">
        <v>0</v>
      </c>
      <c r="AC174" s="78">
        <v>143850</v>
      </c>
      <c r="AD174" s="78">
        <v>18440</v>
      </c>
      <c r="AE174" s="78">
        <v>15478</v>
      </c>
      <c r="AF174" s="78">
        <v>2962</v>
      </c>
      <c r="AG174" s="78">
        <v>12.818908585331942</v>
      </c>
      <c r="AH174" s="78">
        <v>10.759819256169621</v>
      </c>
      <c r="AI174" s="78">
        <v>2.0590893291623216</v>
      </c>
    </row>
    <row r="175" spans="1:35" x14ac:dyDescent="0.25">
      <c r="A175">
        <v>34173</v>
      </c>
      <c r="B175" t="s">
        <v>704</v>
      </c>
      <c r="C175" s="8" t="s">
        <v>116</v>
      </c>
      <c r="D175" s="4">
        <v>0.11799999999999999</v>
      </c>
      <c r="H175" s="8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 s="78">
        <v>820</v>
      </c>
      <c r="AD175" s="78">
        <v>69</v>
      </c>
      <c r="AE175" s="78">
        <v>41</v>
      </c>
      <c r="AF175" s="78">
        <v>28</v>
      </c>
      <c r="AG175" s="78">
        <v>8.4146341463414647</v>
      </c>
      <c r="AH175" s="78">
        <v>5</v>
      </c>
      <c r="AI175" s="78">
        <v>3.4146341463414638</v>
      </c>
    </row>
    <row r="176" spans="1:35" x14ac:dyDescent="0.25">
      <c r="A176">
        <v>34174</v>
      </c>
      <c r="B176" t="s">
        <v>706</v>
      </c>
      <c r="C176" s="8" t="s">
        <v>116</v>
      </c>
      <c r="D176" s="4" t="s">
        <v>1134</v>
      </c>
      <c r="H176" s="8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 s="78">
        <v>433</v>
      </c>
      <c r="AD176" s="78">
        <v>36</v>
      </c>
      <c r="AE176" s="78">
        <v>21</v>
      </c>
      <c r="AF176" s="78">
        <v>15</v>
      </c>
      <c r="AG176" s="78">
        <v>8.3140877598152425</v>
      </c>
      <c r="AH176" s="78">
        <v>4.8498845265588919</v>
      </c>
      <c r="AI176" s="78">
        <v>3.4642032332563506</v>
      </c>
    </row>
    <row r="177" spans="1:35" x14ac:dyDescent="0.25">
      <c r="A177">
        <v>34175</v>
      </c>
      <c r="B177" t="s">
        <v>708</v>
      </c>
      <c r="C177" s="8" t="s">
        <v>116</v>
      </c>
      <c r="D177" s="4">
        <v>0.189</v>
      </c>
      <c r="H177" s="8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 s="78" t="s">
        <v>1134</v>
      </c>
      <c r="AD177" s="78" t="s">
        <v>1134</v>
      </c>
      <c r="AE177" s="78" t="s">
        <v>1134</v>
      </c>
      <c r="AF177" s="78" t="s">
        <v>1134</v>
      </c>
      <c r="AG177" s="78" t="s">
        <v>1134</v>
      </c>
      <c r="AH177" s="78" t="s">
        <v>1134</v>
      </c>
      <c r="AI177" s="78" t="s">
        <v>1134</v>
      </c>
    </row>
    <row r="178" spans="1:35" x14ac:dyDescent="0.25">
      <c r="A178">
        <v>34176</v>
      </c>
      <c r="B178" t="s">
        <v>710</v>
      </c>
      <c r="C178" s="8" t="s">
        <v>245</v>
      </c>
      <c r="D178" s="4">
        <v>0.02</v>
      </c>
      <c r="H178" s="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 s="78" t="s">
        <v>1134</v>
      </c>
      <c r="AD178" s="78" t="s">
        <v>1134</v>
      </c>
      <c r="AE178" s="78" t="s">
        <v>1134</v>
      </c>
      <c r="AF178" s="78" t="s">
        <v>1134</v>
      </c>
      <c r="AG178" s="78" t="s">
        <v>1134</v>
      </c>
      <c r="AH178" s="78" t="s">
        <v>1134</v>
      </c>
      <c r="AI178" s="78" t="s">
        <v>1134</v>
      </c>
    </row>
    <row r="179" spans="1:35" x14ac:dyDescent="0.25">
      <c r="A179">
        <v>34177</v>
      </c>
      <c r="B179" t="s">
        <v>714</v>
      </c>
      <c r="C179" s="8" t="s">
        <v>116</v>
      </c>
      <c r="D179" s="4" t="s">
        <v>1134</v>
      </c>
      <c r="H179" s="8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 s="78" t="s">
        <v>1134</v>
      </c>
      <c r="AD179" s="78" t="s">
        <v>1134</v>
      </c>
      <c r="AE179" s="78" t="s">
        <v>1134</v>
      </c>
      <c r="AF179" s="78" t="s">
        <v>1134</v>
      </c>
      <c r="AG179" s="78" t="s">
        <v>1134</v>
      </c>
      <c r="AH179" s="78" t="s">
        <v>1134</v>
      </c>
      <c r="AI179" s="78" t="s">
        <v>1134</v>
      </c>
    </row>
    <row r="180" spans="1:35" x14ac:dyDescent="0.25">
      <c r="A180">
        <v>34178</v>
      </c>
      <c r="B180" t="s">
        <v>716</v>
      </c>
      <c r="C180" s="8" t="s">
        <v>116</v>
      </c>
      <c r="D180" s="4">
        <v>0.127</v>
      </c>
      <c r="H180" s="8">
        <v>0</v>
      </c>
      <c r="I180">
        <v>1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 s="78">
        <v>1602</v>
      </c>
      <c r="AD180" s="78">
        <v>161</v>
      </c>
      <c r="AE180" s="78">
        <v>67</v>
      </c>
      <c r="AF180" s="78">
        <v>94</v>
      </c>
      <c r="AG180" s="78">
        <v>10.049937578027466</v>
      </c>
      <c r="AH180" s="78">
        <v>4.1822721598002497</v>
      </c>
      <c r="AI180" s="78">
        <v>5.8676654182272161</v>
      </c>
    </row>
    <row r="181" spans="1:35" x14ac:dyDescent="0.25">
      <c r="A181">
        <v>34179</v>
      </c>
      <c r="B181" t="s">
        <v>720</v>
      </c>
      <c r="C181" s="8" t="s">
        <v>116</v>
      </c>
      <c r="D181" s="4">
        <v>2.1000000000000001E-2</v>
      </c>
      <c r="H181" s="8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 s="78" t="s">
        <v>1134</v>
      </c>
      <c r="AD181" s="78" t="s">
        <v>1134</v>
      </c>
      <c r="AE181" s="78" t="s">
        <v>1134</v>
      </c>
      <c r="AF181" s="78" t="s">
        <v>1134</v>
      </c>
      <c r="AG181" s="78" t="s">
        <v>1134</v>
      </c>
      <c r="AH181" s="78" t="s">
        <v>1134</v>
      </c>
      <c r="AI181" s="78" t="s">
        <v>1134</v>
      </c>
    </row>
    <row r="182" spans="1:35" x14ac:dyDescent="0.25">
      <c r="A182">
        <v>34180</v>
      </c>
      <c r="B182" t="s">
        <v>723</v>
      </c>
      <c r="C182" s="8" t="s">
        <v>116</v>
      </c>
      <c r="D182" s="4">
        <v>0.13400000000000001</v>
      </c>
      <c r="H182" s="8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 s="78">
        <v>796</v>
      </c>
      <c r="AD182" s="78">
        <v>66</v>
      </c>
      <c r="AE182" s="78">
        <v>29</v>
      </c>
      <c r="AF182" s="78">
        <v>37</v>
      </c>
      <c r="AG182" s="78">
        <v>8.291457286432161</v>
      </c>
      <c r="AH182" s="78">
        <v>3.6432160804020097</v>
      </c>
      <c r="AI182" s="78">
        <v>4.6482412060301508</v>
      </c>
    </row>
    <row r="183" spans="1:35" x14ac:dyDescent="0.25">
      <c r="A183">
        <v>34181</v>
      </c>
      <c r="B183" t="s">
        <v>726</v>
      </c>
      <c r="C183" s="8" t="s">
        <v>116</v>
      </c>
      <c r="D183" s="4">
        <v>0.128</v>
      </c>
      <c r="H183" s="8">
        <v>0</v>
      </c>
      <c r="I183">
        <v>0</v>
      </c>
      <c r="J183">
        <v>0</v>
      </c>
      <c r="K183">
        <v>0</v>
      </c>
      <c r="L183">
        <v>1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 s="78">
        <v>700</v>
      </c>
      <c r="AD183" s="78">
        <v>59</v>
      </c>
      <c r="AE183" s="78">
        <v>30</v>
      </c>
      <c r="AF183" s="78">
        <v>29</v>
      </c>
      <c r="AG183" s="78">
        <v>8.4285714285714288</v>
      </c>
      <c r="AH183" s="78">
        <v>4.2857142857142856</v>
      </c>
      <c r="AI183" s="78">
        <v>4.1428571428571423</v>
      </c>
    </row>
    <row r="184" spans="1:35" x14ac:dyDescent="0.25">
      <c r="A184">
        <v>34182</v>
      </c>
      <c r="B184" t="s">
        <v>728</v>
      </c>
      <c r="C184" s="8" t="s">
        <v>116</v>
      </c>
      <c r="D184" s="4">
        <v>9.5000000000000001E-2</v>
      </c>
      <c r="H184" s="8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 s="78">
        <v>893</v>
      </c>
      <c r="AD184" s="78">
        <v>69</v>
      </c>
      <c r="AE184" s="78">
        <v>30</v>
      </c>
      <c r="AF184" s="78">
        <v>39</v>
      </c>
      <c r="AG184" s="78">
        <v>7.7267637178051523</v>
      </c>
      <c r="AH184" s="78">
        <v>3.3594624860022395</v>
      </c>
      <c r="AI184" s="78">
        <v>4.3673012318029114</v>
      </c>
    </row>
    <row r="185" spans="1:35" x14ac:dyDescent="0.25">
      <c r="A185">
        <v>34183</v>
      </c>
      <c r="B185" t="s">
        <v>732</v>
      </c>
      <c r="C185" s="8" t="s">
        <v>116</v>
      </c>
      <c r="D185" s="4">
        <v>0.10199999999999999</v>
      </c>
      <c r="H185" s="8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 s="78">
        <v>2138</v>
      </c>
      <c r="AD185" s="78">
        <v>228</v>
      </c>
      <c r="AE185" s="78">
        <v>127</v>
      </c>
      <c r="AF185" s="78">
        <v>101</v>
      </c>
      <c r="AG185" s="78">
        <v>10.664172123479888</v>
      </c>
      <c r="AH185" s="78">
        <v>5.9401309635173059</v>
      </c>
      <c r="AI185" s="78">
        <v>4.7240411599625816</v>
      </c>
    </row>
    <row r="186" spans="1:35" x14ac:dyDescent="0.25">
      <c r="A186">
        <v>34184</v>
      </c>
      <c r="B186" t="s">
        <v>735</v>
      </c>
      <c r="C186" s="8" t="s">
        <v>116</v>
      </c>
      <c r="D186" s="4">
        <v>0.123</v>
      </c>
      <c r="H186" s="8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 s="78">
        <v>431</v>
      </c>
      <c r="AD186" s="78">
        <v>36</v>
      </c>
      <c r="AE186" s="78">
        <v>20</v>
      </c>
      <c r="AF186" s="78">
        <v>16</v>
      </c>
      <c r="AG186" s="78">
        <v>8.3526682134570756</v>
      </c>
      <c r="AH186" s="78">
        <v>4.6403712296983759</v>
      </c>
      <c r="AI186" s="78">
        <v>3.7122969837587005</v>
      </c>
    </row>
    <row r="187" spans="1:35" x14ac:dyDescent="0.25">
      <c r="A187">
        <v>34185</v>
      </c>
      <c r="B187" t="s">
        <v>738</v>
      </c>
      <c r="C187" s="8" t="s">
        <v>116</v>
      </c>
      <c r="D187" s="4" t="s">
        <v>1134</v>
      </c>
      <c r="H187" s="8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1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 s="78">
        <v>297</v>
      </c>
      <c r="AD187" s="78">
        <v>33</v>
      </c>
      <c r="AE187" s="78">
        <v>13</v>
      </c>
      <c r="AF187" s="78">
        <v>20</v>
      </c>
      <c r="AG187" s="78">
        <v>11.111111111111111</v>
      </c>
      <c r="AH187" s="78">
        <v>4.3771043771043772</v>
      </c>
      <c r="AI187" s="78">
        <v>6.7340067340067336</v>
      </c>
    </row>
    <row r="188" spans="1:35" x14ac:dyDescent="0.25">
      <c r="A188">
        <v>34186</v>
      </c>
      <c r="B188" t="s">
        <v>740</v>
      </c>
      <c r="C188" s="8" t="s">
        <v>116</v>
      </c>
      <c r="D188" s="4">
        <v>0.17299999999999999</v>
      </c>
      <c r="H188" s="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 s="78">
        <v>334</v>
      </c>
      <c r="AD188" s="78">
        <v>30</v>
      </c>
      <c r="AE188" s="78">
        <v>14</v>
      </c>
      <c r="AF188" s="78">
        <v>16</v>
      </c>
      <c r="AG188" s="78">
        <v>8.9820359281437128</v>
      </c>
      <c r="AH188" s="78">
        <v>4.1916167664670656</v>
      </c>
      <c r="AI188" s="78">
        <v>4.7904191616766472</v>
      </c>
    </row>
    <row r="189" spans="1:35" x14ac:dyDescent="0.25">
      <c r="A189">
        <v>34187</v>
      </c>
      <c r="B189" t="s">
        <v>741</v>
      </c>
      <c r="C189" s="8" t="s">
        <v>116</v>
      </c>
      <c r="D189" s="4">
        <v>0.217</v>
      </c>
      <c r="H189" s="8">
        <v>0</v>
      </c>
      <c r="I189">
        <v>1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 s="78">
        <v>519</v>
      </c>
      <c r="AD189" s="78">
        <v>100</v>
      </c>
      <c r="AE189" s="78">
        <v>36</v>
      </c>
      <c r="AF189" s="78">
        <v>64</v>
      </c>
      <c r="AG189" s="78">
        <v>19.26782273603083</v>
      </c>
      <c r="AH189" s="78">
        <v>6.9364161849710975</v>
      </c>
      <c r="AI189" s="78">
        <v>12.331406551059731</v>
      </c>
    </row>
    <row r="190" spans="1:35" x14ac:dyDescent="0.25">
      <c r="A190">
        <v>34188</v>
      </c>
      <c r="B190" t="s">
        <v>743</v>
      </c>
      <c r="C190" s="8" t="s">
        <v>116</v>
      </c>
      <c r="D190" s="4" t="s">
        <v>1134</v>
      </c>
      <c r="H190" s="8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 s="78" t="s">
        <v>1134</v>
      </c>
      <c r="AD190" s="78" t="s">
        <v>1134</v>
      </c>
      <c r="AE190" s="78" t="s">
        <v>1134</v>
      </c>
      <c r="AF190" s="78" t="s">
        <v>1134</v>
      </c>
      <c r="AG190" s="78" t="s">
        <v>1134</v>
      </c>
      <c r="AH190" s="78" t="s">
        <v>1134</v>
      </c>
      <c r="AI190" s="78" t="s">
        <v>1134</v>
      </c>
    </row>
    <row r="191" spans="1:35" x14ac:dyDescent="0.25">
      <c r="A191">
        <v>34189</v>
      </c>
      <c r="B191" t="s">
        <v>745</v>
      </c>
      <c r="C191" s="8" t="s">
        <v>116</v>
      </c>
      <c r="D191" s="4">
        <v>0.14399999999999999</v>
      </c>
      <c r="H191" s="8">
        <v>0</v>
      </c>
      <c r="I191">
        <v>1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 s="78">
        <v>1160</v>
      </c>
      <c r="AD191" s="78">
        <v>194</v>
      </c>
      <c r="AE191" s="78">
        <v>76</v>
      </c>
      <c r="AF191" s="78">
        <v>118</v>
      </c>
      <c r="AG191" s="78">
        <v>16.724137931034484</v>
      </c>
      <c r="AH191" s="78">
        <v>6.5517241379310347</v>
      </c>
      <c r="AI191" s="78">
        <v>10.172413793103448</v>
      </c>
    </row>
    <row r="192" spans="1:35" x14ac:dyDescent="0.25">
      <c r="A192">
        <v>34190</v>
      </c>
      <c r="B192" t="s">
        <v>747</v>
      </c>
      <c r="C192" s="8" t="s">
        <v>116</v>
      </c>
      <c r="D192" s="4">
        <v>0.17699999999999999</v>
      </c>
      <c r="H192" s="8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 s="78" t="s">
        <v>1134</v>
      </c>
      <c r="AD192" s="78" t="s">
        <v>1134</v>
      </c>
      <c r="AE192" s="78" t="s">
        <v>1134</v>
      </c>
      <c r="AF192" s="78" t="s">
        <v>1134</v>
      </c>
      <c r="AG192" s="78" t="s">
        <v>1134</v>
      </c>
      <c r="AH192" s="78" t="s">
        <v>1134</v>
      </c>
      <c r="AI192" s="78" t="s">
        <v>1134</v>
      </c>
    </row>
    <row r="193" spans="1:35" x14ac:dyDescent="0.25">
      <c r="A193">
        <v>34191</v>
      </c>
      <c r="B193" t="s">
        <v>749</v>
      </c>
      <c r="C193" s="8" t="s">
        <v>116</v>
      </c>
      <c r="D193" s="4">
        <v>9.9000000000000005E-2</v>
      </c>
      <c r="H193" s="8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 s="78" t="s">
        <v>1134</v>
      </c>
      <c r="AD193" s="78" t="s">
        <v>1134</v>
      </c>
      <c r="AE193" s="78" t="s">
        <v>1134</v>
      </c>
      <c r="AF193" s="78" t="s">
        <v>1134</v>
      </c>
      <c r="AG193" s="78" t="s">
        <v>1134</v>
      </c>
      <c r="AH193" s="78" t="s">
        <v>1134</v>
      </c>
      <c r="AI193" s="78" t="s">
        <v>1134</v>
      </c>
    </row>
    <row r="194" spans="1:35" x14ac:dyDescent="0.25">
      <c r="A194">
        <v>34192</v>
      </c>
      <c r="B194" t="s">
        <v>751</v>
      </c>
      <c r="C194" s="8" t="s">
        <v>197</v>
      </c>
      <c r="D194" s="4">
        <v>4.2999999999999997E-2</v>
      </c>
      <c r="H194" s="8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 s="78">
        <v>8662</v>
      </c>
      <c r="AD194" s="78">
        <v>955</v>
      </c>
      <c r="AE194" s="78">
        <v>771</v>
      </c>
      <c r="AF194" s="78">
        <v>184</v>
      </c>
      <c r="AG194" s="78">
        <v>11.0251673978296</v>
      </c>
      <c r="AH194" s="78">
        <v>8.9009466635880852</v>
      </c>
      <c r="AI194" s="78">
        <v>2.1242207342415149</v>
      </c>
    </row>
    <row r="195" spans="1:35" x14ac:dyDescent="0.25">
      <c r="A195">
        <v>34193</v>
      </c>
      <c r="B195" t="s">
        <v>755</v>
      </c>
      <c r="C195" s="8" t="s">
        <v>116</v>
      </c>
      <c r="D195" s="4">
        <v>0.23100000000000001</v>
      </c>
      <c r="H195" s="8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 s="78">
        <v>229</v>
      </c>
      <c r="AD195" s="78">
        <v>34</v>
      </c>
      <c r="AE195" s="78">
        <v>16</v>
      </c>
      <c r="AF195" s="78">
        <v>18</v>
      </c>
      <c r="AG195" s="78">
        <v>14.847161572052403</v>
      </c>
      <c r="AH195" s="78">
        <v>6.9868995633187767</v>
      </c>
      <c r="AI195" s="78">
        <v>7.860262008733625</v>
      </c>
    </row>
    <row r="196" spans="1:35" x14ac:dyDescent="0.25">
      <c r="A196">
        <v>34194</v>
      </c>
      <c r="B196" t="s">
        <v>757</v>
      </c>
      <c r="C196" s="8" t="s">
        <v>116</v>
      </c>
      <c r="D196" s="4">
        <v>0.13500000000000001</v>
      </c>
      <c r="H196" s="8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 s="78">
        <v>1939</v>
      </c>
      <c r="AD196" s="78">
        <v>151</v>
      </c>
      <c r="AE196" s="78">
        <v>96</v>
      </c>
      <c r="AF196" s="78">
        <v>55</v>
      </c>
      <c r="AG196" s="78">
        <v>7.7875193398659102</v>
      </c>
      <c r="AH196" s="78">
        <v>4.9510056730273337</v>
      </c>
      <c r="AI196" s="78">
        <v>2.8365136668385764</v>
      </c>
    </row>
    <row r="197" spans="1:35" x14ac:dyDescent="0.25">
      <c r="A197">
        <v>34195</v>
      </c>
      <c r="B197" t="s">
        <v>759</v>
      </c>
      <c r="C197" s="8" t="s">
        <v>116</v>
      </c>
      <c r="D197" s="4" t="s">
        <v>1134</v>
      </c>
      <c r="H197" s="8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 s="78" t="s">
        <v>1134</v>
      </c>
      <c r="AD197" s="78" t="s">
        <v>1134</v>
      </c>
      <c r="AE197" s="78" t="s">
        <v>1134</v>
      </c>
      <c r="AF197" s="78" t="s">
        <v>1134</v>
      </c>
      <c r="AG197" s="78" t="s">
        <v>1134</v>
      </c>
      <c r="AH197" s="78" t="s">
        <v>1134</v>
      </c>
      <c r="AI197" s="78" t="s">
        <v>1134</v>
      </c>
    </row>
    <row r="198" spans="1:35" x14ac:dyDescent="0.25">
      <c r="A198">
        <v>34196</v>
      </c>
      <c r="B198" t="s">
        <v>761</v>
      </c>
      <c r="C198" s="8" t="s">
        <v>116</v>
      </c>
      <c r="D198" s="4" t="s">
        <v>1134</v>
      </c>
      <c r="H198" s="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 s="78" t="s">
        <v>1134</v>
      </c>
      <c r="AD198" s="78" t="s">
        <v>1134</v>
      </c>
      <c r="AE198" s="78" t="s">
        <v>1134</v>
      </c>
      <c r="AF198" s="78" t="s">
        <v>1134</v>
      </c>
      <c r="AG198" s="78" t="s">
        <v>1134</v>
      </c>
      <c r="AH198" s="78" t="s">
        <v>1134</v>
      </c>
      <c r="AI198" s="78" t="s">
        <v>1134</v>
      </c>
    </row>
    <row r="199" spans="1:35" x14ac:dyDescent="0.25">
      <c r="A199">
        <v>34197</v>
      </c>
      <c r="B199" t="s">
        <v>763</v>
      </c>
      <c r="C199" s="8" t="s">
        <v>116</v>
      </c>
      <c r="D199" s="4">
        <v>0.13900000000000001</v>
      </c>
      <c r="H199" s="8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 s="78">
        <v>616</v>
      </c>
      <c r="AD199" s="78">
        <v>44</v>
      </c>
      <c r="AE199" s="78">
        <v>24</v>
      </c>
      <c r="AF199" s="78">
        <v>20</v>
      </c>
      <c r="AG199" s="78">
        <v>7.1428571428571423</v>
      </c>
      <c r="AH199" s="78">
        <v>3.8961038961038961</v>
      </c>
      <c r="AI199" s="78">
        <v>3.2467532467532463</v>
      </c>
    </row>
    <row r="200" spans="1:35" x14ac:dyDescent="0.25">
      <c r="A200">
        <v>34198</v>
      </c>
      <c r="B200" t="s">
        <v>766</v>
      </c>
      <c r="C200" s="8" t="s">
        <v>197</v>
      </c>
      <c r="D200" s="4">
        <v>2.8000000000000001E-2</v>
      </c>
      <c r="H200" s="8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1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1</v>
      </c>
      <c r="AB200">
        <v>0</v>
      </c>
      <c r="AC200" s="78">
        <v>4834</v>
      </c>
      <c r="AD200" s="78">
        <v>383</v>
      </c>
      <c r="AE200" s="78">
        <v>356</v>
      </c>
      <c r="AF200" s="78">
        <v>27</v>
      </c>
      <c r="AG200" s="78">
        <v>7.923045097227968</v>
      </c>
      <c r="AH200" s="78">
        <v>7.3645014480761271</v>
      </c>
      <c r="AI200" s="78">
        <v>0.55854364915184107</v>
      </c>
    </row>
    <row r="201" spans="1:35" x14ac:dyDescent="0.25">
      <c r="A201">
        <v>34199</v>
      </c>
      <c r="B201" t="s">
        <v>204</v>
      </c>
      <c r="C201" s="8" t="s">
        <v>116</v>
      </c>
      <c r="D201" s="4">
        <v>0.20100000000000001</v>
      </c>
      <c r="H201" s="8">
        <v>0</v>
      </c>
      <c r="I201">
        <v>4</v>
      </c>
      <c r="J201">
        <v>0</v>
      </c>
      <c r="K201">
        <v>0</v>
      </c>
      <c r="L201">
        <v>14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8</v>
      </c>
      <c r="S201">
        <v>0</v>
      </c>
      <c r="T201">
        <v>0</v>
      </c>
      <c r="U201">
        <v>2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2</v>
      </c>
      <c r="AB201">
        <v>0</v>
      </c>
      <c r="AC201" s="78">
        <v>4964</v>
      </c>
      <c r="AD201" s="78">
        <v>779</v>
      </c>
      <c r="AE201" s="78">
        <v>485</v>
      </c>
      <c r="AF201" s="78">
        <v>294</v>
      </c>
      <c r="AG201" s="78">
        <v>15.692989524576953</v>
      </c>
      <c r="AH201" s="78">
        <v>9.770346494762288</v>
      </c>
      <c r="AI201" s="78">
        <v>5.9226430298146653</v>
      </c>
    </row>
    <row r="202" spans="1:35" x14ac:dyDescent="0.25">
      <c r="A202">
        <v>34200</v>
      </c>
      <c r="B202" t="s">
        <v>775</v>
      </c>
      <c r="C202" s="8" t="s">
        <v>116</v>
      </c>
      <c r="D202" s="4" t="s">
        <v>1134</v>
      </c>
      <c r="H202" s="8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 s="78" t="s">
        <v>1134</v>
      </c>
      <c r="AD202" s="78" t="s">
        <v>1134</v>
      </c>
      <c r="AE202" s="78" t="s">
        <v>1134</v>
      </c>
      <c r="AF202" s="78" t="s">
        <v>1134</v>
      </c>
      <c r="AG202" s="78" t="s">
        <v>1134</v>
      </c>
      <c r="AH202" s="78" t="s">
        <v>1134</v>
      </c>
      <c r="AI202" s="78" t="s">
        <v>1134</v>
      </c>
    </row>
    <row r="203" spans="1:35" x14ac:dyDescent="0.25">
      <c r="A203">
        <v>34201</v>
      </c>
      <c r="B203" t="s">
        <v>777</v>
      </c>
      <c r="C203" s="8" t="s">
        <v>116</v>
      </c>
      <c r="D203" s="4">
        <v>0.127</v>
      </c>
      <c r="H203" s="8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 s="78">
        <v>246</v>
      </c>
      <c r="AD203" s="78">
        <v>36</v>
      </c>
      <c r="AE203" s="78">
        <v>16</v>
      </c>
      <c r="AF203" s="78">
        <v>20</v>
      </c>
      <c r="AG203" s="78">
        <v>14.634146341463413</v>
      </c>
      <c r="AH203" s="78">
        <v>6.5040650406504072</v>
      </c>
      <c r="AI203" s="78">
        <v>8.1300813008130071</v>
      </c>
    </row>
    <row r="204" spans="1:35" x14ac:dyDescent="0.25">
      <c r="A204">
        <v>34202</v>
      </c>
      <c r="B204" t="s">
        <v>779</v>
      </c>
      <c r="C204" s="8" t="s">
        <v>136</v>
      </c>
      <c r="D204" s="4">
        <v>3.9E-2</v>
      </c>
      <c r="H204" s="8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 s="78">
        <v>3207</v>
      </c>
      <c r="AD204" s="78">
        <v>175</v>
      </c>
      <c r="AE204" s="78">
        <v>137</v>
      </c>
      <c r="AF204" s="78">
        <v>38</v>
      </c>
      <c r="AG204" s="78">
        <v>5.4568132210788898</v>
      </c>
      <c r="AH204" s="78">
        <v>4.2719052073589028</v>
      </c>
      <c r="AI204" s="78">
        <v>1.1849080137199874</v>
      </c>
    </row>
    <row r="205" spans="1:35" x14ac:dyDescent="0.25">
      <c r="A205">
        <v>34203</v>
      </c>
      <c r="B205" t="s">
        <v>783</v>
      </c>
      <c r="C205" s="8" t="s">
        <v>116</v>
      </c>
      <c r="D205" s="4">
        <v>0.123</v>
      </c>
      <c r="H205" s="8">
        <v>0</v>
      </c>
      <c r="I205">
        <v>0</v>
      </c>
      <c r="J205">
        <v>0</v>
      </c>
      <c r="K205">
        <v>0</v>
      </c>
      <c r="L205">
        <v>3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</v>
      </c>
      <c r="S205">
        <v>0</v>
      </c>
      <c r="T205">
        <v>0</v>
      </c>
      <c r="U205">
        <v>1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1</v>
      </c>
      <c r="AB205">
        <v>0</v>
      </c>
      <c r="AC205" s="78">
        <v>941</v>
      </c>
      <c r="AD205" s="78">
        <v>91</v>
      </c>
      <c r="AE205" s="78">
        <v>53</v>
      </c>
      <c r="AF205" s="78">
        <v>38</v>
      </c>
      <c r="AG205" s="78">
        <v>9.6705632306057385</v>
      </c>
      <c r="AH205" s="78">
        <v>5.63230605738576</v>
      </c>
      <c r="AI205" s="78">
        <v>4.0382571732199786</v>
      </c>
    </row>
    <row r="206" spans="1:35" x14ac:dyDescent="0.25">
      <c r="A206">
        <v>34204</v>
      </c>
      <c r="B206" t="s">
        <v>787</v>
      </c>
      <c r="C206" s="8" t="s">
        <v>116</v>
      </c>
      <c r="D206" s="4">
        <v>0.107</v>
      </c>
      <c r="H206" s="8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 s="78">
        <v>701</v>
      </c>
      <c r="AD206" s="78">
        <v>49</v>
      </c>
      <c r="AE206" s="78">
        <v>22</v>
      </c>
      <c r="AF206" s="78">
        <v>27</v>
      </c>
      <c r="AG206" s="78">
        <v>6.990014265335236</v>
      </c>
      <c r="AH206" s="78">
        <v>3.1383737517831669</v>
      </c>
      <c r="AI206" s="78">
        <v>3.8516405135520682</v>
      </c>
    </row>
    <row r="207" spans="1:35" x14ac:dyDescent="0.25">
      <c r="A207">
        <v>34205</v>
      </c>
      <c r="B207" t="s">
        <v>790</v>
      </c>
      <c r="C207" s="8" t="s">
        <v>116</v>
      </c>
      <c r="D207" s="4">
        <v>0.24399999999999999</v>
      </c>
      <c r="H207" s="8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 s="78" t="s">
        <v>1134</v>
      </c>
      <c r="AD207" s="78" t="s">
        <v>1134</v>
      </c>
      <c r="AE207" s="78" t="s">
        <v>1134</v>
      </c>
      <c r="AF207" s="78" t="s">
        <v>1134</v>
      </c>
      <c r="AG207" s="78" t="s">
        <v>1134</v>
      </c>
      <c r="AH207" s="78" t="s">
        <v>1134</v>
      </c>
      <c r="AI207" s="78" t="s">
        <v>1134</v>
      </c>
    </row>
    <row r="208" spans="1:35" x14ac:dyDescent="0.25">
      <c r="A208">
        <v>34206</v>
      </c>
      <c r="B208" t="s">
        <v>792</v>
      </c>
      <c r="C208" s="8" t="s">
        <v>116</v>
      </c>
      <c r="D208" s="4">
        <v>0.111</v>
      </c>
      <c r="H208" s="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 s="78">
        <v>336</v>
      </c>
      <c r="AD208" s="78">
        <v>35</v>
      </c>
      <c r="AE208" s="78">
        <v>12</v>
      </c>
      <c r="AF208" s="78">
        <v>23</v>
      </c>
      <c r="AG208" s="78">
        <v>10.416666666666668</v>
      </c>
      <c r="AH208" s="78">
        <v>3.5714285714285712</v>
      </c>
      <c r="AI208" s="78">
        <v>6.8452380952380958</v>
      </c>
    </row>
    <row r="209" spans="1:35" x14ac:dyDescent="0.25">
      <c r="A209">
        <v>34207</v>
      </c>
      <c r="B209" t="s">
        <v>794</v>
      </c>
      <c r="C209" s="8" t="s">
        <v>116</v>
      </c>
      <c r="D209" s="4">
        <v>0.14199999999999999</v>
      </c>
      <c r="H209" s="8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 s="78">
        <v>1451</v>
      </c>
      <c r="AD209" s="78">
        <v>101</v>
      </c>
      <c r="AE209" s="78">
        <v>57</v>
      </c>
      <c r="AF209" s="78">
        <v>44</v>
      </c>
      <c r="AG209" s="78">
        <v>6.9607167470709861</v>
      </c>
      <c r="AH209" s="78">
        <v>3.9283252929014476</v>
      </c>
      <c r="AI209" s="78">
        <v>3.0323914541695385</v>
      </c>
    </row>
    <row r="210" spans="1:35" x14ac:dyDescent="0.25">
      <c r="A210">
        <v>34208</v>
      </c>
      <c r="B210" t="s">
        <v>796</v>
      </c>
      <c r="C210" s="8" t="s">
        <v>116</v>
      </c>
      <c r="D210" s="4" t="s">
        <v>1134</v>
      </c>
      <c r="H210" s="8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 s="78" t="s">
        <v>1134</v>
      </c>
      <c r="AD210" s="78" t="s">
        <v>1134</v>
      </c>
      <c r="AE210" s="78" t="s">
        <v>1134</v>
      </c>
      <c r="AF210" s="78" t="s">
        <v>1134</v>
      </c>
      <c r="AG210" s="78" t="s">
        <v>1134</v>
      </c>
      <c r="AH210" s="78" t="s">
        <v>1134</v>
      </c>
      <c r="AI210" s="78" t="s">
        <v>1134</v>
      </c>
    </row>
    <row r="211" spans="1:35" x14ac:dyDescent="0.25">
      <c r="A211">
        <v>34209</v>
      </c>
      <c r="B211" t="s">
        <v>798</v>
      </c>
      <c r="C211" s="8" t="s">
        <v>136</v>
      </c>
      <c r="D211" s="4">
        <v>0.106</v>
      </c>
      <c r="H211" s="8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 s="78">
        <v>4415</v>
      </c>
      <c r="AD211" s="78">
        <v>221</v>
      </c>
      <c r="AE211" s="78">
        <v>169</v>
      </c>
      <c r="AF211" s="78">
        <v>52</v>
      </c>
      <c r="AG211" s="78">
        <v>5.0056625141562856</v>
      </c>
      <c r="AH211" s="78">
        <v>3.8278595696489242</v>
      </c>
      <c r="AI211" s="78">
        <v>1.1778029445073612</v>
      </c>
    </row>
    <row r="212" spans="1:35" x14ac:dyDescent="0.25">
      <c r="A212">
        <v>34210</v>
      </c>
      <c r="B212" t="s">
        <v>800</v>
      </c>
      <c r="C212" s="8" t="s">
        <v>116</v>
      </c>
      <c r="D212" s="4">
        <v>0.128</v>
      </c>
      <c r="H212" s="8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 s="78">
        <v>1049</v>
      </c>
      <c r="AD212" s="78">
        <v>77</v>
      </c>
      <c r="AE212" s="78">
        <v>53</v>
      </c>
      <c r="AF212" s="78">
        <v>24</v>
      </c>
      <c r="AG212" s="78">
        <v>7.3403241182078167</v>
      </c>
      <c r="AH212" s="78">
        <v>5.0524308865586276</v>
      </c>
      <c r="AI212" s="78">
        <v>2.2878932316491896</v>
      </c>
    </row>
    <row r="213" spans="1:35" x14ac:dyDescent="0.25">
      <c r="A213">
        <v>34211</v>
      </c>
      <c r="B213" t="s">
        <v>803</v>
      </c>
      <c r="C213" s="8" t="s">
        <v>116</v>
      </c>
      <c r="D213" s="4">
        <v>0.18099999999999999</v>
      </c>
      <c r="H213" s="8">
        <v>0</v>
      </c>
      <c r="I213">
        <v>0</v>
      </c>
      <c r="J213">
        <v>0</v>
      </c>
      <c r="K213">
        <v>0</v>
      </c>
      <c r="L213">
        <v>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 s="78">
        <v>681</v>
      </c>
      <c r="AD213" s="78">
        <v>85</v>
      </c>
      <c r="AE213" s="78">
        <v>36</v>
      </c>
      <c r="AF213" s="78">
        <v>49</v>
      </c>
      <c r="AG213" s="78">
        <v>12.481644640234949</v>
      </c>
      <c r="AH213" s="78">
        <v>5.286343612334802</v>
      </c>
      <c r="AI213" s="78">
        <v>7.1953010279001468</v>
      </c>
    </row>
    <row r="214" spans="1:35" x14ac:dyDescent="0.25">
      <c r="A214">
        <v>34212</v>
      </c>
      <c r="B214" t="s">
        <v>805</v>
      </c>
      <c r="C214" s="8" t="s">
        <v>116</v>
      </c>
      <c r="D214" s="4" t="s">
        <v>1134</v>
      </c>
      <c r="H214" s="8">
        <v>0</v>
      </c>
      <c r="I214">
        <v>1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 s="78" t="s">
        <v>1134</v>
      </c>
      <c r="AD214" s="78" t="s">
        <v>1134</v>
      </c>
      <c r="AE214" s="78" t="s">
        <v>1134</v>
      </c>
      <c r="AF214" s="78" t="s">
        <v>1134</v>
      </c>
      <c r="AG214" s="78" t="s">
        <v>1134</v>
      </c>
      <c r="AH214" s="78" t="s">
        <v>1134</v>
      </c>
      <c r="AI214" s="78" t="s">
        <v>1134</v>
      </c>
    </row>
    <row r="215" spans="1:35" x14ac:dyDescent="0.25">
      <c r="A215">
        <v>34213</v>
      </c>
      <c r="B215" t="s">
        <v>807</v>
      </c>
      <c r="C215" s="8" t="s">
        <v>245</v>
      </c>
      <c r="D215" s="4">
        <v>9.8000000000000004E-2</v>
      </c>
      <c r="H215" s="8">
        <v>0</v>
      </c>
      <c r="I215">
        <v>0</v>
      </c>
      <c r="J215">
        <v>1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1</v>
      </c>
      <c r="V215">
        <v>0</v>
      </c>
      <c r="W215">
        <v>0</v>
      </c>
      <c r="X215">
        <v>1</v>
      </c>
      <c r="Y215">
        <v>0</v>
      </c>
      <c r="Z215">
        <v>0</v>
      </c>
      <c r="AA215">
        <v>0</v>
      </c>
      <c r="AB215">
        <v>0</v>
      </c>
      <c r="AC215" s="78">
        <v>2864</v>
      </c>
      <c r="AD215" s="78">
        <v>229</v>
      </c>
      <c r="AE215" s="78">
        <v>178</v>
      </c>
      <c r="AF215" s="78">
        <v>51</v>
      </c>
      <c r="AG215" s="78">
        <v>7.9958100558659222</v>
      </c>
      <c r="AH215" s="78">
        <v>6.2150837988826808</v>
      </c>
      <c r="AI215" s="78">
        <v>1.7807262569832401</v>
      </c>
    </row>
    <row r="216" spans="1:35" x14ac:dyDescent="0.25">
      <c r="A216">
        <v>34214</v>
      </c>
      <c r="B216" t="s">
        <v>812</v>
      </c>
      <c r="C216" s="8" t="s">
        <v>116</v>
      </c>
      <c r="D216" s="4">
        <v>0.126</v>
      </c>
      <c r="H216" s="8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 s="78">
        <v>696</v>
      </c>
      <c r="AD216" s="78">
        <v>87</v>
      </c>
      <c r="AE216" s="78">
        <v>44</v>
      </c>
      <c r="AF216" s="78">
        <v>43</v>
      </c>
      <c r="AG216" s="78">
        <v>12.5</v>
      </c>
      <c r="AH216" s="78">
        <v>6.3218390804597711</v>
      </c>
      <c r="AI216" s="78">
        <v>6.1781609195402298</v>
      </c>
    </row>
    <row r="217" spans="1:35" x14ac:dyDescent="0.25">
      <c r="A217">
        <v>34215</v>
      </c>
      <c r="B217" t="s">
        <v>814</v>
      </c>
      <c r="C217" s="8" t="s">
        <v>116</v>
      </c>
      <c r="D217" s="4">
        <v>9.0999999999999998E-2</v>
      </c>
      <c r="H217" s="8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 s="78" t="s">
        <v>1134</v>
      </c>
      <c r="AD217" s="78" t="s">
        <v>1134</v>
      </c>
      <c r="AE217" s="78" t="s">
        <v>1134</v>
      </c>
      <c r="AF217" s="78" t="s">
        <v>1134</v>
      </c>
      <c r="AG217" s="78" t="s">
        <v>1134</v>
      </c>
      <c r="AH217" s="78" t="s">
        <v>1134</v>
      </c>
      <c r="AI217" s="78" t="s">
        <v>1134</v>
      </c>
    </row>
    <row r="218" spans="1:35" x14ac:dyDescent="0.25">
      <c r="A218">
        <v>34216</v>
      </c>
      <c r="B218" t="s">
        <v>816</v>
      </c>
      <c r="C218" s="8" t="s">
        <v>116</v>
      </c>
      <c r="D218" s="4" t="s">
        <v>1134</v>
      </c>
      <c r="H218" s="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 s="78" t="s">
        <v>1134</v>
      </c>
      <c r="AD218" s="78" t="s">
        <v>1134</v>
      </c>
      <c r="AE218" s="78" t="s">
        <v>1134</v>
      </c>
      <c r="AF218" s="78" t="s">
        <v>1134</v>
      </c>
      <c r="AG218" s="78" t="s">
        <v>1134</v>
      </c>
      <c r="AH218" s="78" t="s">
        <v>1134</v>
      </c>
      <c r="AI218" s="78" t="s">
        <v>1134</v>
      </c>
    </row>
    <row r="219" spans="1:35" x14ac:dyDescent="0.25">
      <c r="A219">
        <v>34217</v>
      </c>
      <c r="B219" t="s">
        <v>818</v>
      </c>
      <c r="C219" s="8" t="s">
        <v>197</v>
      </c>
      <c r="D219" s="4">
        <v>2.7E-2</v>
      </c>
      <c r="H219" s="8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 s="78">
        <v>2621</v>
      </c>
      <c r="AD219" s="78">
        <v>171</v>
      </c>
      <c r="AE219" s="78">
        <v>149</v>
      </c>
      <c r="AF219" s="78">
        <v>22</v>
      </c>
      <c r="AG219" s="78">
        <v>6.5242273941243791</v>
      </c>
      <c r="AH219" s="78">
        <v>5.6848531095001906</v>
      </c>
      <c r="AI219" s="78">
        <v>0.83937428462418917</v>
      </c>
    </row>
    <row r="220" spans="1:35" x14ac:dyDescent="0.25">
      <c r="A220">
        <v>34218</v>
      </c>
      <c r="B220" t="s">
        <v>822</v>
      </c>
      <c r="C220" s="8" t="s">
        <v>116</v>
      </c>
      <c r="D220" s="4" t="s">
        <v>1134</v>
      </c>
      <c r="H220" s="8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 s="78" t="s">
        <v>1134</v>
      </c>
      <c r="AD220" s="78" t="s">
        <v>1134</v>
      </c>
      <c r="AE220" s="78" t="s">
        <v>1134</v>
      </c>
      <c r="AF220" s="78" t="s">
        <v>1134</v>
      </c>
      <c r="AG220" s="78" t="s">
        <v>1134</v>
      </c>
      <c r="AH220" s="78" t="s">
        <v>1134</v>
      </c>
      <c r="AI220" s="78" t="s">
        <v>1134</v>
      </c>
    </row>
    <row r="221" spans="1:35" x14ac:dyDescent="0.25">
      <c r="A221">
        <v>34219</v>
      </c>
      <c r="B221" t="s">
        <v>824</v>
      </c>
      <c r="C221" s="8" t="s">
        <v>116</v>
      </c>
      <c r="D221" s="4">
        <v>0.112</v>
      </c>
      <c r="H221" s="8">
        <v>0</v>
      </c>
      <c r="I221">
        <v>1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 s="78">
        <v>424</v>
      </c>
      <c r="AD221" s="78">
        <v>49</v>
      </c>
      <c r="AE221" s="78">
        <v>17</v>
      </c>
      <c r="AF221" s="78">
        <v>32</v>
      </c>
      <c r="AG221" s="78">
        <v>11.556603773584905</v>
      </c>
      <c r="AH221" s="78">
        <v>4.0094339622641506</v>
      </c>
      <c r="AI221" s="78">
        <v>7.5471698113207548</v>
      </c>
    </row>
    <row r="222" spans="1:35" x14ac:dyDescent="0.25">
      <c r="A222">
        <v>34220</v>
      </c>
      <c r="B222" t="s">
        <v>826</v>
      </c>
      <c r="C222" s="8" t="s">
        <v>116</v>
      </c>
      <c r="D222" s="4" t="s">
        <v>1134</v>
      </c>
      <c r="H222" s="8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 s="78" t="s">
        <v>1134</v>
      </c>
      <c r="AD222" s="78" t="s">
        <v>1134</v>
      </c>
      <c r="AE222" s="78" t="s">
        <v>1134</v>
      </c>
      <c r="AF222" s="78" t="s">
        <v>1134</v>
      </c>
      <c r="AG222" s="78" t="s">
        <v>1134</v>
      </c>
      <c r="AH222" s="78" t="s">
        <v>1134</v>
      </c>
      <c r="AI222" s="78" t="s">
        <v>1134</v>
      </c>
    </row>
    <row r="223" spans="1:35" x14ac:dyDescent="0.25">
      <c r="A223">
        <v>34221</v>
      </c>
      <c r="B223" t="s">
        <v>828</v>
      </c>
      <c r="C223" s="8" t="s">
        <v>116</v>
      </c>
      <c r="D223" s="4">
        <v>0.183</v>
      </c>
      <c r="H223" s="8">
        <v>0</v>
      </c>
      <c r="I223">
        <v>0</v>
      </c>
      <c r="J223">
        <v>0</v>
      </c>
      <c r="K223">
        <v>0</v>
      </c>
      <c r="L223">
        <v>0</v>
      </c>
      <c r="M223">
        <v>1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 s="78">
        <v>322</v>
      </c>
      <c r="AD223" s="78">
        <v>44</v>
      </c>
      <c r="AE223" s="78">
        <v>29</v>
      </c>
      <c r="AF223" s="78">
        <v>15</v>
      </c>
      <c r="AG223" s="78">
        <v>13.664596273291925</v>
      </c>
      <c r="AH223" s="78">
        <v>9.0062111801242235</v>
      </c>
      <c r="AI223" s="78">
        <v>4.658385093167702</v>
      </c>
    </row>
    <row r="224" spans="1:35" x14ac:dyDescent="0.25">
      <c r="A224">
        <v>34222</v>
      </c>
      <c r="B224" t="s">
        <v>830</v>
      </c>
      <c r="C224" s="8" t="s">
        <v>116</v>
      </c>
      <c r="D224" s="4" t="s">
        <v>1134</v>
      </c>
      <c r="H224" s="8">
        <v>0</v>
      </c>
      <c r="I224">
        <v>0</v>
      </c>
      <c r="J224">
        <v>1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 s="78" t="s">
        <v>1134</v>
      </c>
      <c r="AD224" s="78" t="s">
        <v>1134</v>
      </c>
      <c r="AE224" s="78" t="s">
        <v>1134</v>
      </c>
      <c r="AF224" s="78" t="s">
        <v>1134</v>
      </c>
      <c r="AG224" s="78" t="s">
        <v>1134</v>
      </c>
      <c r="AH224" s="78" t="s">
        <v>1134</v>
      </c>
      <c r="AI224" s="78" t="s">
        <v>1134</v>
      </c>
    </row>
    <row r="225" spans="1:35" x14ac:dyDescent="0.25">
      <c r="A225">
        <v>34223</v>
      </c>
      <c r="B225" t="s">
        <v>832</v>
      </c>
      <c r="C225" s="8" t="s">
        <v>116</v>
      </c>
      <c r="D225" s="4">
        <v>0.128</v>
      </c>
      <c r="H225" s="8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 s="78">
        <v>643</v>
      </c>
      <c r="AD225" s="78">
        <v>46</v>
      </c>
      <c r="AE225" s="78">
        <v>35</v>
      </c>
      <c r="AF225" s="78">
        <v>11</v>
      </c>
      <c r="AG225" s="78">
        <v>7.1539657853810263</v>
      </c>
      <c r="AH225" s="78">
        <v>5.4432348367029553</v>
      </c>
      <c r="AI225" s="78">
        <v>1.7107309486780715</v>
      </c>
    </row>
    <row r="226" spans="1:35" x14ac:dyDescent="0.25">
      <c r="A226">
        <v>34224</v>
      </c>
      <c r="B226" t="s">
        <v>834</v>
      </c>
      <c r="C226" s="8" t="s">
        <v>116</v>
      </c>
      <c r="D226" s="4">
        <v>8.4000000000000005E-2</v>
      </c>
      <c r="H226" s="8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2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 s="78">
        <v>802</v>
      </c>
      <c r="AD226" s="78">
        <v>93</v>
      </c>
      <c r="AE226" s="78">
        <v>40</v>
      </c>
      <c r="AF226" s="78">
        <v>53</v>
      </c>
      <c r="AG226" s="78">
        <v>11.596009975062344</v>
      </c>
      <c r="AH226" s="78">
        <v>4.9875311720698257</v>
      </c>
      <c r="AI226" s="78">
        <v>6.6084788029925194</v>
      </c>
    </row>
    <row r="227" spans="1:35" x14ac:dyDescent="0.25">
      <c r="A227">
        <v>34225</v>
      </c>
      <c r="B227" t="s">
        <v>836</v>
      </c>
      <c r="C227" s="8" t="s">
        <v>116</v>
      </c>
      <c r="D227" s="4">
        <v>0.13200000000000001</v>
      </c>
      <c r="H227" s="8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 s="78">
        <v>1809</v>
      </c>
      <c r="AD227" s="78">
        <v>215</v>
      </c>
      <c r="AE227" s="78">
        <v>88</v>
      </c>
      <c r="AF227" s="78">
        <v>127</v>
      </c>
      <c r="AG227" s="78">
        <v>11.885019347705915</v>
      </c>
      <c r="AH227" s="78">
        <v>4.8645660585959094</v>
      </c>
      <c r="AI227" s="78">
        <v>7.0204532891100051</v>
      </c>
    </row>
    <row r="228" spans="1:35" x14ac:dyDescent="0.25">
      <c r="A228">
        <v>34226</v>
      </c>
      <c r="B228" t="s">
        <v>838</v>
      </c>
      <c r="C228" s="8" t="s">
        <v>116</v>
      </c>
      <c r="D228" s="4">
        <v>0.189</v>
      </c>
      <c r="H228" s="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 s="78">
        <v>1107</v>
      </c>
      <c r="AD228" s="78">
        <v>144</v>
      </c>
      <c r="AE228" s="78">
        <v>58</v>
      </c>
      <c r="AF228" s="78">
        <v>86</v>
      </c>
      <c r="AG228" s="78">
        <v>13.008130081300814</v>
      </c>
      <c r="AH228" s="78">
        <v>5.2393857271906059</v>
      </c>
      <c r="AI228" s="78">
        <v>7.7687443541102077</v>
      </c>
    </row>
    <row r="229" spans="1:35" x14ac:dyDescent="0.25">
      <c r="A229">
        <v>34227</v>
      </c>
      <c r="B229" t="s">
        <v>841</v>
      </c>
      <c r="C229" s="8" t="s">
        <v>116</v>
      </c>
      <c r="D229" s="4" t="s">
        <v>1134</v>
      </c>
      <c r="H229" s="8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 s="78" t="s">
        <v>1134</v>
      </c>
      <c r="AD229" s="78" t="s">
        <v>1134</v>
      </c>
      <c r="AE229" s="78" t="s">
        <v>1134</v>
      </c>
      <c r="AF229" s="78" t="s">
        <v>1134</v>
      </c>
      <c r="AG229" s="78" t="s">
        <v>1134</v>
      </c>
      <c r="AH229" s="78" t="s">
        <v>1134</v>
      </c>
      <c r="AI229" s="78" t="s">
        <v>1134</v>
      </c>
    </row>
    <row r="230" spans="1:35" x14ac:dyDescent="0.25">
      <c r="A230">
        <v>34228</v>
      </c>
      <c r="B230" t="s">
        <v>844</v>
      </c>
      <c r="C230" s="8" t="s">
        <v>116</v>
      </c>
      <c r="D230" s="4" t="s">
        <v>1134</v>
      </c>
      <c r="H230" s="8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 s="78" t="s">
        <v>1134</v>
      </c>
      <c r="AD230" s="78" t="s">
        <v>1134</v>
      </c>
      <c r="AE230" s="78" t="s">
        <v>1134</v>
      </c>
      <c r="AF230" s="78" t="s">
        <v>1134</v>
      </c>
      <c r="AG230" s="78" t="s">
        <v>1134</v>
      </c>
      <c r="AH230" s="78" t="s">
        <v>1134</v>
      </c>
      <c r="AI230" s="78" t="s">
        <v>1134</v>
      </c>
    </row>
    <row r="231" spans="1:35" x14ac:dyDescent="0.25">
      <c r="A231">
        <v>34229</v>
      </c>
      <c r="B231" t="s">
        <v>846</v>
      </c>
      <c r="C231" s="8" t="s">
        <v>116</v>
      </c>
      <c r="D231" s="4">
        <v>0.109</v>
      </c>
      <c r="H231" s="8">
        <v>0</v>
      </c>
      <c r="I231">
        <v>1</v>
      </c>
      <c r="J231">
        <v>0</v>
      </c>
      <c r="K231">
        <v>0</v>
      </c>
      <c r="L231">
        <v>1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 s="78">
        <v>685</v>
      </c>
      <c r="AD231" s="78">
        <v>97</v>
      </c>
      <c r="AE231" s="78">
        <v>38</v>
      </c>
      <c r="AF231" s="78">
        <v>59</v>
      </c>
      <c r="AG231" s="78">
        <v>14.160583941605839</v>
      </c>
      <c r="AH231" s="78">
        <v>5.5474452554744529</v>
      </c>
      <c r="AI231" s="78">
        <v>8.6131386861313874</v>
      </c>
    </row>
    <row r="232" spans="1:35" x14ac:dyDescent="0.25">
      <c r="A232">
        <v>34230</v>
      </c>
      <c r="B232" t="s">
        <v>848</v>
      </c>
      <c r="C232" s="8" t="s">
        <v>116</v>
      </c>
      <c r="D232" s="4" t="s">
        <v>1134</v>
      </c>
      <c r="H232" s="8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 s="78" t="s">
        <v>1134</v>
      </c>
      <c r="AD232" s="78" t="s">
        <v>1134</v>
      </c>
      <c r="AE232" s="78" t="s">
        <v>1134</v>
      </c>
      <c r="AF232" s="78" t="s">
        <v>1134</v>
      </c>
      <c r="AG232" s="78" t="s">
        <v>1134</v>
      </c>
      <c r="AH232" s="78" t="s">
        <v>1134</v>
      </c>
      <c r="AI232" s="78" t="s">
        <v>1134</v>
      </c>
    </row>
    <row r="233" spans="1:35" x14ac:dyDescent="0.25">
      <c r="A233">
        <v>34231</v>
      </c>
      <c r="B233" t="s">
        <v>850</v>
      </c>
      <c r="C233" s="8" t="s">
        <v>116</v>
      </c>
      <c r="D233" s="4" t="s">
        <v>1134</v>
      </c>
      <c r="H233" s="8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 s="78" t="s">
        <v>1134</v>
      </c>
      <c r="AD233" s="78" t="s">
        <v>1134</v>
      </c>
      <c r="AE233" s="78" t="s">
        <v>1134</v>
      </c>
      <c r="AF233" s="78" t="s">
        <v>1134</v>
      </c>
      <c r="AG233" s="78" t="s">
        <v>1134</v>
      </c>
      <c r="AH233" s="78" t="s">
        <v>1134</v>
      </c>
      <c r="AI233" s="78" t="s">
        <v>1134</v>
      </c>
    </row>
    <row r="234" spans="1:35" x14ac:dyDescent="0.25">
      <c r="A234">
        <v>34232</v>
      </c>
      <c r="B234" t="s">
        <v>852</v>
      </c>
      <c r="C234" s="8" t="s">
        <v>116</v>
      </c>
      <c r="D234" s="4">
        <v>0.20799999999999999</v>
      </c>
      <c r="H234" s="8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 s="78">
        <v>662</v>
      </c>
      <c r="AD234" s="78">
        <v>72</v>
      </c>
      <c r="AE234" s="78">
        <v>24</v>
      </c>
      <c r="AF234" s="78">
        <v>48</v>
      </c>
      <c r="AG234" s="78">
        <v>10.876132930513595</v>
      </c>
      <c r="AH234" s="78">
        <v>3.6253776435045322</v>
      </c>
      <c r="AI234" s="78">
        <v>7.2507552870090644</v>
      </c>
    </row>
    <row r="235" spans="1:35" x14ac:dyDescent="0.25">
      <c r="A235">
        <v>34233</v>
      </c>
      <c r="B235" t="s">
        <v>854</v>
      </c>
      <c r="C235" s="8" t="s">
        <v>116</v>
      </c>
      <c r="D235" s="4">
        <v>0.29399999999999998</v>
      </c>
      <c r="H235" s="8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 s="78" t="s">
        <v>1134</v>
      </c>
      <c r="AD235" s="78" t="s">
        <v>1134</v>
      </c>
      <c r="AE235" s="78" t="s">
        <v>1134</v>
      </c>
      <c r="AF235" s="78" t="s">
        <v>1134</v>
      </c>
      <c r="AG235" s="78" t="s">
        <v>1134</v>
      </c>
      <c r="AH235" s="78" t="s">
        <v>1134</v>
      </c>
      <c r="AI235" s="78" t="s">
        <v>1134</v>
      </c>
    </row>
    <row r="236" spans="1:35" x14ac:dyDescent="0.25">
      <c r="A236">
        <v>34234</v>
      </c>
      <c r="B236" t="s">
        <v>856</v>
      </c>
      <c r="C236" s="8" t="s">
        <v>116</v>
      </c>
      <c r="D236" s="4" t="s">
        <v>1134</v>
      </c>
      <c r="H236" s="8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 s="78" t="s">
        <v>1134</v>
      </c>
      <c r="AD236" s="78" t="s">
        <v>1134</v>
      </c>
      <c r="AE236" s="78" t="s">
        <v>1134</v>
      </c>
      <c r="AF236" s="78" t="s">
        <v>1134</v>
      </c>
      <c r="AG236" s="78" t="s">
        <v>1134</v>
      </c>
      <c r="AH236" s="78" t="s">
        <v>1134</v>
      </c>
      <c r="AI236" s="78" t="s">
        <v>1134</v>
      </c>
    </row>
    <row r="237" spans="1:35" x14ac:dyDescent="0.25">
      <c r="A237">
        <v>34235</v>
      </c>
      <c r="B237" t="s">
        <v>858</v>
      </c>
      <c r="C237" s="8" t="s">
        <v>116</v>
      </c>
      <c r="D237" s="4">
        <v>0.311</v>
      </c>
      <c r="H237" s="8">
        <v>0</v>
      </c>
      <c r="I237">
        <v>0</v>
      </c>
      <c r="J237">
        <v>0</v>
      </c>
      <c r="K237">
        <v>0</v>
      </c>
      <c r="L237">
        <v>1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 s="78">
        <v>319</v>
      </c>
      <c r="AD237" s="78">
        <v>33</v>
      </c>
      <c r="AE237" s="78">
        <v>16</v>
      </c>
      <c r="AF237" s="78">
        <v>17</v>
      </c>
      <c r="AG237" s="78">
        <v>10.344827586206897</v>
      </c>
      <c r="AH237" s="78">
        <v>5.0156739811912221</v>
      </c>
      <c r="AI237" s="78">
        <v>5.3291536050156738</v>
      </c>
    </row>
    <row r="238" spans="1:35" x14ac:dyDescent="0.25">
      <c r="A238">
        <v>34236</v>
      </c>
      <c r="B238" t="s">
        <v>860</v>
      </c>
      <c r="C238" s="8" t="s">
        <v>116</v>
      </c>
      <c r="D238" s="4" t="s">
        <v>1134</v>
      </c>
      <c r="H238" s="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 s="78" t="s">
        <v>1134</v>
      </c>
      <c r="AD238" s="78" t="s">
        <v>1134</v>
      </c>
      <c r="AE238" s="78" t="s">
        <v>1134</v>
      </c>
      <c r="AF238" s="78" t="s">
        <v>1134</v>
      </c>
      <c r="AG238" s="78" t="s">
        <v>1134</v>
      </c>
      <c r="AH238" s="78" t="s">
        <v>1134</v>
      </c>
      <c r="AI238" s="78" t="s">
        <v>1134</v>
      </c>
    </row>
    <row r="239" spans="1:35" x14ac:dyDescent="0.25">
      <c r="A239">
        <v>34237</v>
      </c>
      <c r="B239" t="s">
        <v>862</v>
      </c>
      <c r="C239" s="8" t="s">
        <v>116</v>
      </c>
      <c r="D239" s="4">
        <v>0.14699999999999999</v>
      </c>
      <c r="H239" s="8">
        <v>0</v>
      </c>
      <c r="I239">
        <v>0</v>
      </c>
      <c r="J239">
        <v>0</v>
      </c>
      <c r="K239">
        <v>0</v>
      </c>
      <c r="L239">
        <v>1</v>
      </c>
      <c r="M239">
        <v>2</v>
      </c>
      <c r="N239">
        <v>0</v>
      </c>
      <c r="O239">
        <v>0</v>
      </c>
      <c r="P239">
        <v>0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 s="78">
        <v>1393</v>
      </c>
      <c r="AD239" s="78">
        <v>123</v>
      </c>
      <c r="AE239" s="78">
        <v>69</v>
      </c>
      <c r="AF239" s="78">
        <v>54</v>
      </c>
      <c r="AG239" s="78">
        <v>8.8298636037329494</v>
      </c>
      <c r="AH239" s="78">
        <v>4.953338119167265</v>
      </c>
      <c r="AI239" s="78">
        <v>3.8765254845656858</v>
      </c>
    </row>
    <row r="240" spans="1:35" x14ac:dyDescent="0.25">
      <c r="A240">
        <v>34238</v>
      </c>
      <c r="B240" t="s">
        <v>865</v>
      </c>
      <c r="C240" s="8" t="s">
        <v>116</v>
      </c>
      <c r="D240" s="4" t="s">
        <v>1134</v>
      </c>
      <c r="H240" s="8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 s="78" t="s">
        <v>1134</v>
      </c>
      <c r="AD240" s="78" t="s">
        <v>1134</v>
      </c>
      <c r="AE240" s="78" t="s">
        <v>1134</v>
      </c>
      <c r="AF240" s="78" t="s">
        <v>1134</v>
      </c>
      <c r="AG240" s="78" t="s">
        <v>1134</v>
      </c>
      <c r="AH240" s="78" t="s">
        <v>1134</v>
      </c>
      <c r="AI240" s="78" t="s">
        <v>1134</v>
      </c>
    </row>
    <row r="241" spans="1:35" x14ac:dyDescent="0.25">
      <c r="A241">
        <v>34239</v>
      </c>
      <c r="B241" t="s">
        <v>867</v>
      </c>
      <c r="C241" s="8" t="s">
        <v>116</v>
      </c>
      <c r="D241" s="4">
        <v>0.111</v>
      </c>
      <c r="H241" s="8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1</v>
      </c>
      <c r="V241">
        <v>0</v>
      </c>
      <c r="W241">
        <v>0</v>
      </c>
      <c r="X241">
        <v>1</v>
      </c>
      <c r="Y241">
        <v>0</v>
      </c>
      <c r="Z241">
        <v>0</v>
      </c>
      <c r="AA241">
        <v>0</v>
      </c>
      <c r="AB241">
        <v>0</v>
      </c>
      <c r="AC241" s="78">
        <v>2819</v>
      </c>
      <c r="AD241" s="78">
        <v>242</v>
      </c>
      <c r="AE241" s="78">
        <v>168</v>
      </c>
      <c r="AF241" s="78">
        <v>74</v>
      </c>
      <c r="AG241" s="78">
        <v>8.5846044696700954</v>
      </c>
      <c r="AH241" s="78">
        <v>5.9595601277048598</v>
      </c>
      <c r="AI241" s="78">
        <v>2.6250443419652361</v>
      </c>
    </row>
    <row r="242" spans="1:35" x14ac:dyDescent="0.25">
      <c r="A242">
        <v>34240</v>
      </c>
      <c r="B242" t="s">
        <v>871</v>
      </c>
      <c r="C242" s="8" t="s">
        <v>136</v>
      </c>
      <c r="D242" s="4">
        <v>1.9E-2</v>
      </c>
      <c r="H242" s="8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 s="78">
        <v>1653</v>
      </c>
      <c r="AD242" s="78">
        <v>106</v>
      </c>
      <c r="AE242" s="78">
        <v>94</v>
      </c>
      <c r="AF242" s="78">
        <v>12</v>
      </c>
      <c r="AG242" s="78">
        <v>6.4125831820931634</v>
      </c>
      <c r="AH242" s="78">
        <v>5.6866303690260134</v>
      </c>
      <c r="AI242" s="78">
        <v>0.72595281306715065</v>
      </c>
    </row>
    <row r="243" spans="1:35" x14ac:dyDescent="0.25">
      <c r="A243">
        <v>34241</v>
      </c>
      <c r="B243" t="s">
        <v>874</v>
      </c>
      <c r="C243" s="8" t="s">
        <v>116</v>
      </c>
      <c r="D243" s="4">
        <v>0.14499999999999999</v>
      </c>
      <c r="H243" s="8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 s="78">
        <v>453</v>
      </c>
      <c r="AD243" s="78">
        <v>43</v>
      </c>
      <c r="AE243" s="78">
        <v>26</v>
      </c>
      <c r="AF243" s="78">
        <v>17</v>
      </c>
      <c r="AG243" s="78">
        <v>9.4922737306843263</v>
      </c>
      <c r="AH243" s="78">
        <v>5.739514348785872</v>
      </c>
      <c r="AI243" s="78">
        <v>3.7527593818984544</v>
      </c>
    </row>
    <row r="244" spans="1:35" x14ac:dyDescent="0.25">
      <c r="A244">
        <v>34242</v>
      </c>
      <c r="B244" t="s">
        <v>876</v>
      </c>
      <c r="C244" s="8" t="s">
        <v>116</v>
      </c>
      <c r="D244" s="4">
        <v>8.5000000000000006E-2</v>
      </c>
      <c r="H244" s="8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 s="78">
        <v>529</v>
      </c>
      <c r="AD244" s="78">
        <v>31</v>
      </c>
      <c r="AE244" s="78">
        <v>18</v>
      </c>
      <c r="AF244" s="78">
        <v>13</v>
      </c>
      <c r="AG244" s="78">
        <v>5.8601134215500945</v>
      </c>
      <c r="AH244" s="78">
        <v>3.4026465028355388</v>
      </c>
      <c r="AI244" s="78">
        <v>2.4574669187145557</v>
      </c>
    </row>
    <row r="245" spans="1:35" x14ac:dyDescent="0.25">
      <c r="A245">
        <v>34243</v>
      </c>
      <c r="B245" t="s">
        <v>878</v>
      </c>
      <c r="C245" s="8" t="s">
        <v>116</v>
      </c>
      <c r="D245" s="4">
        <v>0.14799999999999999</v>
      </c>
      <c r="H245" s="8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 s="78">
        <v>1146</v>
      </c>
      <c r="AD245" s="78">
        <v>131</v>
      </c>
      <c r="AE245" s="78">
        <v>69</v>
      </c>
      <c r="AF245" s="78">
        <v>62</v>
      </c>
      <c r="AG245" s="78">
        <v>11.431064572425829</v>
      </c>
      <c r="AH245" s="78">
        <v>6.0209424083769632</v>
      </c>
      <c r="AI245" s="78">
        <v>5.4101221640488655</v>
      </c>
    </row>
    <row r="246" spans="1:35" x14ac:dyDescent="0.25">
      <c r="A246">
        <v>34244</v>
      </c>
      <c r="B246" t="s">
        <v>880</v>
      </c>
      <c r="C246" s="8" t="s">
        <v>136</v>
      </c>
      <c r="D246" s="4">
        <v>3.5000000000000003E-2</v>
      </c>
      <c r="H246" s="8">
        <v>0</v>
      </c>
      <c r="I246">
        <v>0</v>
      </c>
      <c r="J246">
        <v>0</v>
      </c>
      <c r="K246">
        <v>2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 s="78">
        <v>1355</v>
      </c>
      <c r="AD246" s="78">
        <v>103</v>
      </c>
      <c r="AE246" s="78">
        <v>88</v>
      </c>
      <c r="AF246" s="78">
        <v>15</v>
      </c>
      <c r="AG246" s="78">
        <v>7.6014760147601477</v>
      </c>
      <c r="AH246" s="78">
        <v>6.4944649446494456</v>
      </c>
      <c r="AI246" s="78">
        <v>1.107011070110701</v>
      </c>
    </row>
    <row r="247" spans="1:35" x14ac:dyDescent="0.25">
      <c r="A247">
        <v>34245</v>
      </c>
      <c r="B247" t="s">
        <v>883</v>
      </c>
      <c r="C247" s="8" t="s">
        <v>116</v>
      </c>
      <c r="D247" s="4">
        <v>0.21</v>
      </c>
      <c r="H247" s="8">
        <v>0</v>
      </c>
      <c r="I247">
        <v>0</v>
      </c>
      <c r="J247">
        <v>0</v>
      </c>
      <c r="K247">
        <v>0</v>
      </c>
      <c r="L247">
        <v>2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1</v>
      </c>
      <c r="AB247">
        <v>0</v>
      </c>
      <c r="AC247" s="78">
        <v>1324</v>
      </c>
      <c r="AD247" s="78">
        <v>212</v>
      </c>
      <c r="AE247" s="78">
        <v>76</v>
      </c>
      <c r="AF247" s="78">
        <v>136</v>
      </c>
      <c r="AG247" s="78">
        <v>16.012084592145015</v>
      </c>
      <c r="AH247" s="78">
        <v>5.7401812688821749</v>
      </c>
      <c r="AI247" s="78">
        <v>10.271903323262841</v>
      </c>
    </row>
    <row r="248" spans="1:35" x14ac:dyDescent="0.25">
      <c r="A248">
        <v>34246</v>
      </c>
      <c r="B248" t="s">
        <v>885</v>
      </c>
      <c r="C248" s="8" t="s">
        <v>116</v>
      </c>
      <c r="D248" s="4">
        <v>5.8999999999999997E-2</v>
      </c>
      <c r="H248" s="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 s="78">
        <v>967</v>
      </c>
      <c r="AD248" s="78">
        <v>54</v>
      </c>
      <c r="AE248" s="78">
        <v>37</v>
      </c>
      <c r="AF248" s="78">
        <v>17</v>
      </c>
      <c r="AG248" s="78">
        <v>5.5842812823164421</v>
      </c>
      <c r="AH248" s="78">
        <v>3.8262668045501553</v>
      </c>
      <c r="AI248" s="78">
        <v>1.7580144777662874</v>
      </c>
    </row>
    <row r="249" spans="1:35" x14ac:dyDescent="0.25">
      <c r="A249">
        <v>34247</v>
      </c>
      <c r="B249" t="s">
        <v>887</v>
      </c>
      <c r="C249" s="8" t="s">
        <v>197</v>
      </c>
      <c r="D249" s="4">
        <v>0.01</v>
      </c>
      <c r="H249" s="8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 s="78">
        <v>2046</v>
      </c>
      <c r="AD249" s="78">
        <v>92</v>
      </c>
      <c r="AE249" s="78">
        <v>80</v>
      </c>
      <c r="AF249" s="78">
        <v>12</v>
      </c>
      <c r="AG249" s="78">
        <v>4.4965786901270777</v>
      </c>
      <c r="AH249" s="78">
        <v>3.9100684261974585</v>
      </c>
      <c r="AI249" s="78">
        <v>0.5865102639296188</v>
      </c>
    </row>
    <row r="250" spans="1:35" x14ac:dyDescent="0.25">
      <c r="A250">
        <v>34248</v>
      </c>
      <c r="B250" t="s">
        <v>891</v>
      </c>
      <c r="C250" s="8" t="s">
        <v>116</v>
      </c>
      <c r="D250" s="4" t="s">
        <v>1134</v>
      </c>
      <c r="H250" s="8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 s="78" t="s">
        <v>1134</v>
      </c>
      <c r="AD250" s="78" t="s">
        <v>1134</v>
      </c>
      <c r="AE250" s="78" t="s">
        <v>1134</v>
      </c>
      <c r="AF250" s="78" t="s">
        <v>1134</v>
      </c>
      <c r="AG250" s="78" t="s">
        <v>1134</v>
      </c>
      <c r="AH250" s="78" t="s">
        <v>1134</v>
      </c>
      <c r="AI250" s="78" t="s">
        <v>1134</v>
      </c>
    </row>
    <row r="251" spans="1:35" x14ac:dyDescent="0.25">
      <c r="A251">
        <v>34249</v>
      </c>
      <c r="B251" t="s">
        <v>893</v>
      </c>
      <c r="C251" s="8" t="s">
        <v>116</v>
      </c>
      <c r="D251" s="4">
        <v>2.7E-2</v>
      </c>
      <c r="H251" s="8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 s="78">
        <v>1160</v>
      </c>
      <c r="AD251" s="78">
        <v>79</v>
      </c>
      <c r="AE251" s="78">
        <v>64</v>
      </c>
      <c r="AF251" s="78">
        <v>15</v>
      </c>
      <c r="AG251" s="78">
        <v>6.8103448275862064</v>
      </c>
      <c r="AH251" s="78">
        <v>5.5172413793103452</v>
      </c>
      <c r="AI251" s="78">
        <v>1.2931034482758621</v>
      </c>
    </row>
    <row r="252" spans="1:35" x14ac:dyDescent="0.25">
      <c r="A252">
        <v>34250</v>
      </c>
      <c r="B252" t="s">
        <v>897</v>
      </c>
      <c r="C252" s="8" t="s">
        <v>116</v>
      </c>
      <c r="D252" s="4">
        <v>0.25600000000000001</v>
      </c>
      <c r="H252" s="8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 s="78">
        <v>279</v>
      </c>
      <c r="AD252" s="78">
        <v>35</v>
      </c>
      <c r="AE252" s="78">
        <v>12</v>
      </c>
      <c r="AF252" s="78">
        <v>23</v>
      </c>
      <c r="AG252" s="78">
        <v>12.544802867383511</v>
      </c>
      <c r="AH252" s="78">
        <v>4.3010752688172049</v>
      </c>
      <c r="AI252" s="78">
        <v>8.2437275985663092</v>
      </c>
    </row>
    <row r="253" spans="1:35" x14ac:dyDescent="0.25">
      <c r="A253">
        <v>34251</v>
      </c>
      <c r="B253" t="s">
        <v>899</v>
      </c>
      <c r="C253" s="8" t="s">
        <v>116</v>
      </c>
      <c r="D253" s="4">
        <v>0.126</v>
      </c>
      <c r="H253" s="8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1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 s="78" t="s">
        <v>1134</v>
      </c>
      <c r="AD253" s="78" t="s">
        <v>1134</v>
      </c>
      <c r="AE253" s="78" t="s">
        <v>1134</v>
      </c>
      <c r="AF253" s="78" t="s">
        <v>1134</v>
      </c>
      <c r="AG253" s="78" t="s">
        <v>1134</v>
      </c>
      <c r="AH253" s="78" t="s">
        <v>1134</v>
      </c>
      <c r="AI253" s="78" t="s">
        <v>1134</v>
      </c>
    </row>
    <row r="254" spans="1:35" x14ac:dyDescent="0.25">
      <c r="A254">
        <v>34252</v>
      </c>
      <c r="B254" t="s">
        <v>901</v>
      </c>
      <c r="C254" s="8" t="s">
        <v>116</v>
      </c>
      <c r="D254" s="4">
        <v>0.23400000000000001</v>
      </c>
      <c r="H254" s="8">
        <v>0</v>
      </c>
      <c r="I254">
        <v>1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 s="78">
        <v>277</v>
      </c>
      <c r="AD254" s="78">
        <v>49</v>
      </c>
      <c r="AE254" s="78">
        <v>14</v>
      </c>
      <c r="AF254" s="78">
        <v>35</v>
      </c>
      <c r="AG254" s="78">
        <v>17.689530685920577</v>
      </c>
      <c r="AH254" s="78">
        <v>5.0541516245487363</v>
      </c>
      <c r="AI254" s="78">
        <v>12.63537906137184</v>
      </c>
    </row>
    <row r="255" spans="1:35" x14ac:dyDescent="0.25">
      <c r="A255">
        <v>34253</v>
      </c>
      <c r="B255" t="s">
        <v>903</v>
      </c>
      <c r="C255" s="8" t="s">
        <v>116</v>
      </c>
      <c r="D255" s="4" t="s">
        <v>1134</v>
      </c>
      <c r="H255" s="8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 s="78" t="s">
        <v>1134</v>
      </c>
      <c r="AD255" s="78" t="s">
        <v>1134</v>
      </c>
      <c r="AE255" s="78" t="s">
        <v>1134</v>
      </c>
      <c r="AF255" s="78" t="s">
        <v>1134</v>
      </c>
      <c r="AG255" s="78" t="s">
        <v>1134</v>
      </c>
      <c r="AH255" s="78" t="s">
        <v>1134</v>
      </c>
      <c r="AI255" s="78" t="s">
        <v>1134</v>
      </c>
    </row>
    <row r="256" spans="1:35" x14ac:dyDescent="0.25">
      <c r="A256">
        <v>34254</v>
      </c>
      <c r="B256" t="s">
        <v>905</v>
      </c>
      <c r="C256" s="8" t="s">
        <v>116</v>
      </c>
      <c r="D256" s="4">
        <v>7.0000000000000007E-2</v>
      </c>
      <c r="H256" s="8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 s="78">
        <v>569</v>
      </c>
      <c r="AD256" s="78">
        <v>59</v>
      </c>
      <c r="AE256" s="78">
        <v>30</v>
      </c>
      <c r="AF256" s="78">
        <v>29</v>
      </c>
      <c r="AG256" s="78">
        <v>10.369068541300527</v>
      </c>
      <c r="AH256" s="78">
        <v>5.272407732864675</v>
      </c>
      <c r="AI256" s="78">
        <v>5.0966608084358525</v>
      </c>
    </row>
    <row r="257" spans="1:35" x14ac:dyDescent="0.25">
      <c r="A257">
        <v>34255</v>
      </c>
      <c r="B257" t="s">
        <v>907</v>
      </c>
      <c r="C257" s="8" t="s">
        <v>197</v>
      </c>
      <c r="D257" s="4">
        <v>2.1999999999999999E-2</v>
      </c>
      <c r="H257" s="8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1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1</v>
      </c>
      <c r="AB257">
        <v>0</v>
      </c>
      <c r="AC257" s="78">
        <v>4330</v>
      </c>
      <c r="AD257" s="78">
        <v>220</v>
      </c>
      <c r="AE257" s="78">
        <v>188</v>
      </c>
      <c r="AF257" s="78">
        <v>32</v>
      </c>
      <c r="AG257" s="78">
        <v>5.0808314087759809</v>
      </c>
      <c r="AH257" s="78">
        <v>4.3418013856812934</v>
      </c>
      <c r="AI257" s="78">
        <v>0.73903002309468824</v>
      </c>
    </row>
    <row r="258" spans="1:35" x14ac:dyDescent="0.25">
      <c r="A258">
        <v>34256</v>
      </c>
      <c r="B258" t="s">
        <v>912</v>
      </c>
      <c r="C258" s="8" t="s">
        <v>136</v>
      </c>
      <c r="D258" s="4">
        <v>4.3999999999999997E-2</v>
      </c>
      <c r="H258" s="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 s="78">
        <v>904</v>
      </c>
      <c r="AD258" s="78">
        <v>67</v>
      </c>
      <c r="AE258" s="78">
        <v>45</v>
      </c>
      <c r="AF258" s="78">
        <v>22</v>
      </c>
      <c r="AG258" s="78">
        <v>7.4115044247787614</v>
      </c>
      <c r="AH258" s="78">
        <v>4.9778761061946906</v>
      </c>
      <c r="AI258" s="78">
        <v>2.4336283185840708</v>
      </c>
    </row>
    <row r="259" spans="1:35" x14ac:dyDescent="0.25">
      <c r="A259">
        <v>34257</v>
      </c>
      <c r="B259" t="s">
        <v>914</v>
      </c>
      <c r="C259" s="8" t="s">
        <v>116</v>
      </c>
      <c r="D259" s="4" t="s">
        <v>1134</v>
      </c>
      <c r="H259" s="8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 s="78" t="s">
        <v>1134</v>
      </c>
      <c r="AD259" s="78" t="s">
        <v>1134</v>
      </c>
      <c r="AE259" s="78" t="s">
        <v>1134</v>
      </c>
      <c r="AF259" s="78" t="s">
        <v>1134</v>
      </c>
      <c r="AG259" s="78" t="s">
        <v>1134</v>
      </c>
      <c r="AH259" s="78" t="s">
        <v>1134</v>
      </c>
      <c r="AI259" s="78" t="s">
        <v>1134</v>
      </c>
    </row>
    <row r="260" spans="1:35" x14ac:dyDescent="0.25">
      <c r="A260">
        <v>34258</v>
      </c>
      <c r="B260" t="s">
        <v>916</v>
      </c>
      <c r="C260" s="8" t="s">
        <v>116</v>
      </c>
      <c r="D260" s="4">
        <v>9.8000000000000004E-2</v>
      </c>
      <c r="H260" s="8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2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2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2</v>
      </c>
      <c r="AB260">
        <v>0</v>
      </c>
      <c r="AC260" s="78">
        <v>957</v>
      </c>
      <c r="AD260" s="78">
        <v>58</v>
      </c>
      <c r="AE260" s="78">
        <v>34</v>
      </c>
      <c r="AF260" s="78">
        <v>24</v>
      </c>
      <c r="AG260" s="78">
        <v>6.0606060606060606</v>
      </c>
      <c r="AH260" s="78">
        <v>3.5527690700104495</v>
      </c>
      <c r="AI260" s="78">
        <v>2.507836990595611</v>
      </c>
    </row>
    <row r="261" spans="1:35" x14ac:dyDescent="0.25">
      <c r="A261">
        <v>34259</v>
      </c>
      <c r="B261" t="s">
        <v>918</v>
      </c>
      <c r="C261" s="8" t="s">
        <v>136</v>
      </c>
      <c r="D261" s="4">
        <v>1.7999999999999999E-2</v>
      </c>
      <c r="H261" s="8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 s="78">
        <v>2601</v>
      </c>
      <c r="AD261" s="78">
        <v>157</v>
      </c>
      <c r="AE261" s="78">
        <v>123</v>
      </c>
      <c r="AF261" s="78">
        <v>34</v>
      </c>
      <c r="AG261" s="78">
        <v>6.0361399461745489</v>
      </c>
      <c r="AH261" s="78">
        <v>4.728950403690888</v>
      </c>
      <c r="AI261" s="78">
        <v>1.3071895424836601</v>
      </c>
    </row>
    <row r="262" spans="1:35" x14ac:dyDescent="0.25">
      <c r="A262">
        <v>34260</v>
      </c>
      <c r="B262" t="s">
        <v>923</v>
      </c>
      <c r="C262" s="8" t="s">
        <v>116</v>
      </c>
      <c r="D262" s="4">
        <v>0.247</v>
      </c>
      <c r="H262" s="8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 s="78">
        <v>796</v>
      </c>
      <c r="AD262" s="78">
        <v>124</v>
      </c>
      <c r="AE262" s="78">
        <v>59</v>
      </c>
      <c r="AF262" s="78">
        <v>65</v>
      </c>
      <c r="AG262" s="78">
        <v>15.577889447236181</v>
      </c>
      <c r="AH262" s="78">
        <v>7.4120603015075375</v>
      </c>
      <c r="AI262" s="78">
        <v>8.1658291457286438</v>
      </c>
    </row>
    <row r="263" spans="1:35" x14ac:dyDescent="0.25">
      <c r="A263">
        <v>34261</v>
      </c>
      <c r="B263" t="s">
        <v>925</v>
      </c>
      <c r="C263" s="8" t="s">
        <v>116</v>
      </c>
      <c r="D263" s="4">
        <v>0.155</v>
      </c>
      <c r="H263" s="8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2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 s="78" t="s">
        <v>1134</v>
      </c>
      <c r="AD263" s="78" t="s">
        <v>1134</v>
      </c>
      <c r="AE263" s="78" t="s">
        <v>1134</v>
      </c>
      <c r="AF263" s="78" t="s">
        <v>1134</v>
      </c>
      <c r="AG263" s="78" t="s">
        <v>1134</v>
      </c>
      <c r="AH263" s="78" t="s">
        <v>1134</v>
      </c>
      <c r="AI263" s="78" t="s">
        <v>1134</v>
      </c>
    </row>
    <row r="264" spans="1:35" x14ac:dyDescent="0.25">
      <c r="A264">
        <v>34262</v>
      </c>
      <c r="B264" t="s">
        <v>927</v>
      </c>
      <c r="C264" s="8" t="s">
        <v>116</v>
      </c>
      <c r="D264" s="4" t="s">
        <v>1134</v>
      </c>
      <c r="H264" s="8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 s="78" t="s">
        <v>1134</v>
      </c>
      <c r="AD264" s="78" t="s">
        <v>1134</v>
      </c>
      <c r="AE264" s="78" t="s">
        <v>1134</v>
      </c>
      <c r="AF264" s="78" t="s">
        <v>1134</v>
      </c>
      <c r="AG264" s="78" t="s">
        <v>1134</v>
      </c>
      <c r="AH264" s="78" t="s">
        <v>1134</v>
      </c>
      <c r="AI264" s="78" t="s">
        <v>1134</v>
      </c>
    </row>
    <row r="265" spans="1:35" x14ac:dyDescent="0.25">
      <c r="A265">
        <v>34263</v>
      </c>
      <c r="B265" t="s">
        <v>929</v>
      </c>
      <c r="C265" s="8" t="s">
        <v>116</v>
      </c>
      <c r="D265" s="4" t="s">
        <v>1134</v>
      </c>
      <c r="H265" s="8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 s="78" t="s">
        <v>1134</v>
      </c>
      <c r="AD265" s="78" t="s">
        <v>1134</v>
      </c>
      <c r="AE265" s="78" t="s">
        <v>1134</v>
      </c>
      <c r="AF265" s="78" t="s">
        <v>1134</v>
      </c>
      <c r="AG265" s="78" t="s">
        <v>1134</v>
      </c>
      <c r="AH265" s="78" t="s">
        <v>1134</v>
      </c>
      <c r="AI265" s="78" t="s">
        <v>1134</v>
      </c>
    </row>
    <row r="266" spans="1:35" x14ac:dyDescent="0.25">
      <c r="A266">
        <v>34264</v>
      </c>
      <c r="B266" t="s">
        <v>931</v>
      </c>
      <c r="C266" s="8" t="s">
        <v>116</v>
      </c>
      <c r="D266" s="4">
        <v>0.17199999999999999</v>
      </c>
      <c r="H266" s="8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 s="78">
        <v>196</v>
      </c>
      <c r="AD266" s="78">
        <v>24</v>
      </c>
      <c r="AE266" s="78">
        <v>12</v>
      </c>
      <c r="AF266" s="78">
        <v>12</v>
      </c>
      <c r="AG266" s="78">
        <v>12.244897959183673</v>
      </c>
      <c r="AH266" s="78">
        <v>6.1224489795918364</v>
      </c>
      <c r="AI266" s="78">
        <v>6.1224489795918364</v>
      </c>
    </row>
    <row r="267" spans="1:35" x14ac:dyDescent="0.25">
      <c r="A267">
        <v>34265</v>
      </c>
      <c r="B267" t="s">
        <v>933</v>
      </c>
      <c r="C267" s="8" t="s">
        <v>116</v>
      </c>
      <c r="D267" s="4" t="s">
        <v>1134</v>
      </c>
      <c r="H267" s="8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 s="78" t="s">
        <v>1134</v>
      </c>
      <c r="AD267" s="78" t="s">
        <v>1134</v>
      </c>
      <c r="AE267" s="78" t="s">
        <v>1134</v>
      </c>
      <c r="AF267" s="78" t="s">
        <v>1134</v>
      </c>
      <c r="AG267" s="78" t="s">
        <v>1134</v>
      </c>
      <c r="AH267" s="78" t="s">
        <v>1134</v>
      </c>
      <c r="AI267" s="78" t="s">
        <v>1134</v>
      </c>
    </row>
    <row r="268" spans="1:35" x14ac:dyDescent="0.25">
      <c r="A268">
        <v>34266</v>
      </c>
      <c r="B268" t="s">
        <v>935</v>
      </c>
      <c r="C268" s="8" t="s">
        <v>116</v>
      </c>
      <c r="D268" s="4" t="s">
        <v>1134</v>
      </c>
      <c r="H268" s="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 s="78" t="s">
        <v>1134</v>
      </c>
      <c r="AD268" s="78" t="s">
        <v>1134</v>
      </c>
      <c r="AE268" s="78" t="s">
        <v>1134</v>
      </c>
      <c r="AF268" s="78" t="s">
        <v>1134</v>
      </c>
      <c r="AG268" s="78" t="s">
        <v>1134</v>
      </c>
      <c r="AH268" s="78" t="s">
        <v>1134</v>
      </c>
      <c r="AI268" s="78" t="s">
        <v>1134</v>
      </c>
    </row>
    <row r="269" spans="1:35" x14ac:dyDescent="0.25">
      <c r="A269">
        <v>34267</v>
      </c>
      <c r="B269" t="s">
        <v>937</v>
      </c>
      <c r="C269" s="8" t="s">
        <v>116</v>
      </c>
      <c r="D269" s="4">
        <v>0.127</v>
      </c>
      <c r="H269" s="8">
        <v>0</v>
      </c>
      <c r="I269">
        <v>0</v>
      </c>
      <c r="J269">
        <v>0</v>
      </c>
      <c r="K269">
        <v>0</v>
      </c>
      <c r="L269">
        <v>1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 s="78">
        <v>1025</v>
      </c>
      <c r="AD269" s="78">
        <v>88</v>
      </c>
      <c r="AE269" s="78">
        <v>41</v>
      </c>
      <c r="AF269" s="78">
        <v>47</v>
      </c>
      <c r="AG269" s="78">
        <v>8.5853658536585371</v>
      </c>
      <c r="AH269" s="78">
        <v>4</v>
      </c>
      <c r="AI269" s="78">
        <v>4.5853658536585362</v>
      </c>
    </row>
    <row r="270" spans="1:35" x14ac:dyDescent="0.25">
      <c r="A270">
        <v>34268</v>
      </c>
      <c r="B270" t="s">
        <v>939</v>
      </c>
      <c r="C270" s="8" t="s">
        <v>116</v>
      </c>
      <c r="D270" s="4">
        <v>0.14000000000000001</v>
      </c>
      <c r="H270" s="8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 s="78">
        <v>397</v>
      </c>
      <c r="AD270" s="78">
        <v>40</v>
      </c>
      <c r="AE270" s="78">
        <v>16</v>
      </c>
      <c r="AF270" s="78">
        <v>24</v>
      </c>
      <c r="AG270" s="78">
        <v>10.075566750629724</v>
      </c>
      <c r="AH270" s="78">
        <v>4.0302267002518892</v>
      </c>
      <c r="AI270" s="78">
        <v>6.0453400503778338</v>
      </c>
    </row>
    <row r="271" spans="1:35" x14ac:dyDescent="0.25">
      <c r="A271">
        <v>34269</v>
      </c>
      <c r="B271" t="s">
        <v>941</v>
      </c>
      <c r="C271" s="8" t="s">
        <v>116</v>
      </c>
      <c r="D271" s="4" t="s">
        <v>1134</v>
      </c>
      <c r="H271" s="8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 s="78" t="s">
        <v>1134</v>
      </c>
      <c r="AD271" s="78" t="s">
        <v>1134</v>
      </c>
      <c r="AE271" s="78" t="s">
        <v>1134</v>
      </c>
      <c r="AF271" s="78" t="s">
        <v>1134</v>
      </c>
      <c r="AG271" s="78" t="s">
        <v>1134</v>
      </c>
      <c r="AH271" s="78" t="s">
        <v>1134</v>
      </c>
      <c r="AI271" s="78" t="s">
        <v>1134</v>
      </c>
    </row>
    <row r="272" spans="1:35" x14ac:dyDescent="0.25">
      <c r="A272">
        <v>34270</v>
      </c>
      <c r="B272" t="s">
        <v>943</v>
      </c>
      <c r="C272" s="8" t="s">
        <v>197</v>
      </c>
      <c r="D272" s="4">
        <v>1.9E-2</v>
      </c>
      <c r="H272" s="8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</v>
      </c>
      <c r="U272">
        <v>0</v>
      </c>
      <c r="V272">
        <v>0</v>
      </c>
      <c r="W272">
        <v>1</v>
      </c>
      <c r="X272">
        <v>0</v>
      </c>
      <c r="Y272">
        <v>0</v>
      </c>
      <c r="Z272">
        <v>0</v>
      </c>
      <c r="AA272">
        <v>0</v>
      </c>
      <c r="AB272">
        <v>0</v>
      </c>
      <c r="AC272" s="78">
        <v>5300</v>
      </c>
      <c r="AD272" s="78">
        <v>312</v>
      </c>
      <c r="AE272" s="78">
        <v>254</v>
      </c>
      <c r="AF272" s="78">
        <v>58</v>
      </c>
      <c r="AG272" s="78">
        <v>5.8867924528301883</v>
      </c>
      <c r="AH272" s="78">
        <v>4.7924528301886795</v>
      </c>
      <c r="AI272" s="78">
        <v>1.0943396226415094</v>
      </c>
    </row>
    <row r="273" spans="1:35" x14ac:dyDescent="0.25">
      <c r="A273">
        <v>34271</v>
      </c>
      <c r="B273" t="s">
        <v>947</v>
      </c>
      <c r="C273" s="8" t="s">
        <v>116</v>
      </c>
      <c r="D273" s="4">
        <v>0.30599999999999999</v>
      </c>
      <c r="H273" s="8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 s="78" t="s">
        <v>1134</v>
      </c>
      <c r="AD273" s="78" t="s">
        <v>1134</v>
      </c>
      <c r="AE273" s="78" t="s">
        <v>1134</v>
      </c>
      <c r="AF273" s="78" t="s">
        <v>1134</v>
      </c>
      <c r="AG273" s="78" t="s">
        <v>1134</v>
      </c>
      <c r="AH273" s="78" t="s">
        <v>1134</v>
      </c>
      <c r="AI273" s="78" t="s">
        <v>1134</v>
      </c>
    </row>
    <row r="274" spans="1:35" x14ac:dyDescent="0.25">
      <c r="A274">
        <v>34272</v>
      </c>
      <c r="B274" t="s">
        <v>949</v>
      </c>
      <c r="C274" s="8" t="s">
        <v>136</v>
      </c>
      <c r="D274" s="4">
        <v>3.9E-2</v>
      </c>
      <c r="H274" s="8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 s="78">
        <v>1291</v>
      </c>
      <c r="AD274" s="78">
        <v>59</v>
      </c>
      <c r="AE274" s="78">
        <v>48</v>
      </c>
      <c r="AF274" s="78">
        <v>11</v>
      </c>
      <c r="AG274" s="78">
        <v>4.5701006971340048</v>
      </c>
      <c r="AH274" s="78">
        <v>3.7180480247869867</v>
      </c>
      <c r="AI274" s="78">
        <v>0.85205267234701787</v>
      </c>
    </row>
    <row r="275" spans="1:35" x14ac:dyDescent="0.25">
      <c r="A275">
        <v>34273</v>
      </c>
      <c r="B275" t="s">
        <v>952</v>
      </c>
      <c r="C275" s="8" t="s">
        <v>116</v>
      </c>
      <c r="D275" s="4" t="s">
        <v>1134</v>
      </c>
      <c r="H275" s="8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 s="78" t="s">
        <v>1134</v>
      </c>
      <c r="AD275" s="78" t="s">
        <v>1134</v>
      </c>
      <c r="AE275" s="78" t="s">
        <v>1134</v>
      </c>
      <c r="AF275" s="78" t="s">
        <v>1134</v>
      </c>
      <c r="AG275" s="78" t="s">
        <v>1134</v>
      </c>
      <c r="AH275" s="78" t="s">
        <v>1134</v>
      </c>
      <c r="AI275" s="78" t="s">
        <v>1134</v>
      </c>
    </row>
    <row r="276" spans="1:35" x14ac:dyDescent="0.25">
      <c r="A276">
        <v>34274</v>
      </c>
      <c r="B276" t="s">
        <v>954</v>
      </c>
      <c r="C276" s="8" t="s">
        <v>116</v>
      </c>
      <c r="D276" s="4">
        <v>4.5999999999999999E-2</v>
      </c>
      <c r="H276" s="8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 s="78">
        <v>1210</v>
      </c>
      <c r="AD276" s="78">
        <v>105</v>
      </c>
      <c r="AE276" s="78">
        <v>69</v>
      </c>
      <c r="AF276" s="78">
        <v>36</v>
      </c>
      <c r="AG276" s="78">
        <v>8.677685950413224</v>
      </c>
      <c r="AH276" s="78">
        <v>5.7024793388429753</v>
      </c>
      <c r="AI276" s="78">
        <v>2.9752066115702478</v>
      </c>
    </row>
    <row r="277" spans="1:35" x14ac:dyDescent="0.25">
      <c r="A277">
        <v>34276</v>
      </c>
      <c r="B277" t="s">
        <v>957</v>
      </c>
      <c r="C277" s="8" t="s">
        <v>136</v>
      </c>
      <c r="D277" s="4">
        <v>1.6E-2</v>
      </c>
      <c r="H277" s="8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1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 s="78">
        <v>1788</v>
      </c>
      <c r="AD277" s="78">
        <v>81</v>
      </c>
      <c r="AE277" s="78">
        <v>66</v>
      </c>
      <c r="AF277" s="78">
        <v>15</v>
      </c>
      <c r="AG277" s="78">
        <v>4.5302013422818792</v>
      </c>
      <c r="AH277" s="78">
        <v>3.6912751677852351</v>
      </c>
      <c r="AI277" s="78">
        <v>0.83892617449664431</v>
      </c>
    </row>
    <row r="278" spans="1:35" x14ac:dyDescent="0.25">
      <c r="A278">
        <v>34277</v>
      </c>
      <c r="B278" t="s">
        <v>961</v>
      </c>
      <c r="C278" s="8" t="s">
        <v>116</v>
      </c>
      <c r="D278" s="4">
        <v>0.2</v>
      </c>
      <c r="H278" s="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</v>
      </c>
      <c r="P278">
        <v>0</v>
      </c>
      <c r="Q278">
        <v>0</v>
      </c>
      <c r="R278">
        <v>1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 s="78" t="s">
        <v>1134</v>
      </c>
      <c r="AD278" s="78" t="s">
        <v>1134</v>
      </c>
      <c r="AE278" s="78" t="s">
        <v>1134</v>
      </c>
      <c r="AF278" s="78" t="s">
        <v>1134</v>
      </c>
      <c r="AG278" s="78" t="s">
        <v>1134</v>
      </c>
      <c r="AH278" s="78" t="s">
        <v>1134</v>
      </c>
      <c r="AI278" s="78" t="s">
        <v>1134</v>
      </c>
    </row>
    <row r="279" spans="1:35" x14ac:dyDescent="0.25">
      <c r="A279">
        <v>34278</v>
      </c>
      <c r="B279" t="s">
        <v>963</v>
      </c>
      <c r="C279" s="8" t="s">
        <v>116</v>
      </c>
      <c r="D279" s="4" t="s">
        <v>1134</v>
      </c>
      <c r="H279" s="8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 s="78" t="s">
        <v>1134</v>
      </c>
      <c r="AD279" s="78" t="s">
        <v>1134</v>
      </c>
      <c r="AE279" s="78" t="s">
        <v>1134</v>
      </c>
      <c r="AF279" s="78" t="s">
        <v>1134</v>
      </c>
      <c r="AG279" s="78" t="s">
        <v>1134</v>
      </c>
      <c r="AH279" s="78" t="s">
        <v>1134</v>
      </c>
      <c r="AI279" s="78" t="s">
        <v>1134</v>
      </c>
    </row>
    <row r="280" spans="1:35" x14ac:dyDescent="0.25">
      <c r="A280">
        <v>34279</v>
      </c>
      <c r="B280" t="s">
        <v>965</v>
      </c>
      <c r="C280" s="8" t="s">
        <v>116</v>
      </c>
      <c r="D280" s="4">
        <v>0.27800000000000002</v>
      </c>
      <c r="H280" s="8">
        <v>0</v>
      </c>
      <c r="I280">
        <v>0</v>
      </c>
      <c r="J280">
        <v>0</v>
      </c>
      <c r="K280">
        <v>0</v>
      </c>
      <c r="L280">
        <v>1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 s="78">
        <v>285</v>
      </c>
      <c r="AD280" s="78">
        <v>47</v>
      </c>
      <c r="AE280" s="78">
        <v>18</v>
      </c>
      <c r="AF280" s="78">
        <v>29</v>
      </c>
      <c r="AG280" s="78">
        <v>16.491228070175438</v>
      </c>
      <c r="AH280" s="78">
        <v>6.3157894736842106</v>
      </c>
      <c r="AI280" s="78">
        <v>10.175438596491228</v>
      </c>
    </row>
    <row r="281" spans="1:35" x14ac:dyDescent="0.25">
      <c r="A281">
        <v>34280</v>
      </c>
      <c r="B281" t="s">
        <v>967</v>
      </c>
      <c r="C281" s="8" t="s">
        <v>136</v>
      </c>
      <c r="D281" s="4">
        <v>8.3000000000000004E-2</v>
      </c>
      <c r="H281" s="8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 s="78" t="s">
        <v>1134</v>
      </c>
      <c r="AD281" s="78" t="s">
        <v>1134</v>
      </c>
      <c r="AE281" s="78" t="s">
        <v>1134</v>
      </c>
      <c r="AF281" s="78" t="s">
        <v>1134</v>
      </c>
      <c r="AG281" s="78" t="s">
        <v>1134</v>
      </c>
      <c r="AH281" s="78" t="s">
        <v>1134</v>
      </c>
      <c r="AI281" s="78" t="s">
        <v>1134</v>
      </c>
    </row>
    <row r="282" spans="1:35" x14ac:dyDescent="0.25">
      <c r="A282">
        <v>34281</v>
      </c>
      <c r="B282" t="s">
        <v>969</v>
      </c>
      <c r="C282" s="8" t="s">
        <v>116</v>
      </c>
      <c r="D282" s="4">
        <v>0.127</v>
      </c>
      <c r="H282" s="8">
        <v>0</v>
      </c>
      <c r="I282">
        <v>1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 s="78">
        <v>1245</v>
      </c>
      <c r="AD282" s="78">
        <v>99</v>
      </c>
      <c r="AE282" s="78">
        <v>53</v>
      </c>
      <c r="AF282" s="78">
        <v>46</v>
      </c>
      <c r="AG282" s="78">
        <v>7.9518072289156621</v>
      </c>
      <c r="AH282" s="78">
        <v>4.2570281124497988</v>
      </c>
      <c r="AI282" s="78">
        <v>3.6947791164658637</v>
      </c>
    </row>
    <row r="283" spans="1:35" x14ac:dyDescent="0.25">
      <c r="A283">
        <v>34282</v>
      </c>
      <c r="B283" t="s">
        <v>972</v>
      </c>
      <c r="C283" s="8" t="s">
        <v>116</v>
      </c>
      <c r="D283" s="4" t="s">
        <v>1134</v>
      </c>
      <c r="H283" s="8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 s="78">
        <v>558</v>
      </c>
      <c r="AD283" s="78">
        <v>30</v>
      </c>
      <c r="AE283" s="78">
        <v>17</v>
      </c>
      <c r="AF283" s="78">
        <v>13</v>
      </c>
      <c r="AG283" s="78">
        <v>5.376344086021505</v>
      </c>
      <c r="AH283" s="78">
        <v>3.0465949820788532</v>
      </c>
      <c r="AI283" s="78">
        <v>2.3297491039426523</v>
      </c>
    </row>
    <row r="284" spans="1:35" x14ac:dyDescent="0.25">
      <c r="A284">
        <v>34283</v>
      </c>
      <c r="B284" t="s">
        <v>974</v>
      </c>
      <c r="C284" s="8" t="s">
        <v>116</v>
      </c>
      <c r="D284" s="4" t="s">
        <v>1134</v>
      </c>
      <c r="H284" s="8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 s="78" t="s">
        <v>1134</v>
      </c>
      <c r="AD284" s="78" t="s">
        <v>1134</v>
      </c>
      <c r="AE284" s="78" t="s">
        <v>1134</v>
      </c>
      <c r="AF284" s="78" t="s">
        <v>1134</v>
      </c>
      <c r="AG284" s="78" t="s">
        <v>1134</v>
      </c>
      <c r="AH284" s="78" t="s">
        <v>1134</v>
      </c>
      <c r="AI284" s="78" t="s">
        <v>1134</v>
      </c>
    </row>
    <row r="285" spans="1:35" x14ac:dyDescent="0.25">
      <c r="A285">
        <v>34284</v>
      </c>
      <c r="B285" t="s">
        <v>976</v>
      </c>
      <c r="C285" s="8" t="s">
        <v>116</v>
      </c>
      <c r="D285" s="4">
        <v>0.19</v>
      </c>
      <c r="H285" s="8">
        <v>0</v>
      </c>
      <c r="I285">
        <v>2</v>
      </c>
      <c r="J285">
        <v>1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1</v>
      </c>
      <c r="S285">
        <v>0</v>
      </c>
      <c r="T285">
        <v>0</v>
      </c>
      <c r="U285">
        <v>1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1</v>
      </c>
      <c r="AB285">
        <v>0</v>
      </c>
      <c r="AC285" s="78">
        <v>1432</v>
      </c>
      <c r="AD285" s="78">
        <v>376</v>
      </c>
      <c r="AE285" s="78">
        <v>97</v>
      </c>
      <c r="AF285" s="78">
        <v>279</v>
      </c>
      <c r="AG285" s="78">
        <v>26.256983240223462</v>
      </c>
      <c r="AH285" s="78">
        <v>6.7737430167597772</v>
      </c>
      <c r="AI285" s="78">
        <v>19.483240223463689</v>
      </c>
    </row>
    <row r="286" spans="1:35" x14ac:dyDescent="0.25">
      <c r="A286">
        <v>34285</v>
      </c>
      <c r="B286" t="s">
        <v>980</v>
      </c>
      <c r="C286" s="8" t="s">
        <v>116</v>
      </c>
      <c r="D286" s="4">
        <v>0.17299999999999999</v>
      </c>
      <c r="H286" s="8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 s="78">
        <v>425</v>
      </c>
      <c r="AD286" s="78">
        <v>44</v>
      </c>
      <c r="AE286" s="78">
        <v>27</v>
      </c>
      <c r="AF286" s="78">
        <v>17</v>
      </c>
      <c r="AG286" s="78">
        <v>10.352941176470589</v>
      </c>
      <c r="AH286" s="78">
        <v>6.3529411764705879</v>
      </c>
      <c r="AI286" s="78">
        <v>4</v>
      </c>
    </row>
    <row r="287" spans="1:35" x14ac:dyDescent="0.25">
      <c r="A287">
        <v>34286</v>
      </c>
      <c r="B287" t="s">
        <v>982</v>
      </c>
      <c r="C287" s="8" t="s">
        <v>116</v>
      </c>
      <c r="D287" s="4">
        <v>0.157</v>
      </c>
      <c r="H287" s="8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 s="78">
        <v>329</v>
      </c>
      <c r="AD287" s="78">
        <v>34</v>
      </c>
      <c r="AE287" s="78">
        <v>11</v>
      </c>
      <c r="AF287" s="78">
        <v>23</v>
      </c>
      <c r="AG287" s="78">
        <v>10.334346504559271</v>
      </c>
      <c r="AH287" s="78">
        <v>3.3434650455927049</v>
      </c>
      <c r="AI287" s="78">
        <v>6.9908814589665651</v>
      </c>
    </row>
    <row r="288" spans="1:35" x14ac:dyDescent="0.25">
      <c r="A288">
        <v>34287</v>
      </c>
      <c r="B288" t="s">
        <v>984</v>
      </c>
      <c r="C288" s="8" t="s">
        <v>116</v>
      </c>
      <c r="D288" s="4" t="s">
        <v>1134</v>
      </c>
      <c r="H288" s="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 s="78" t="s">
        <v>1134</v>
      </c>
      <c r="AD288" s="78" t="s">
        <v>1134</v>
      </c>
      <c r="AE288" s="78" t="s">
        <v>1134</v>
      </c>
      <c r="AF288" s="78" t="s">
        <v>1134</v>
      </c>
      <c r="AG288" s="78" t="s">
        <v>1134</v>
      </c>
      <c r="AH288" s="78" t="s">
        <v>1134</v>
      </c>
      <c r="AI288" s="78" t="s">
        <v>1134</v>
      </c>
    </row>
    <row r="289" spans="1:35" x14ac:dyDescent="0.25">
      <c r="A289">
        <v>34288</v>
      </c>
      <c r="B289" t="s">
        <v>986</v>
      </c>
      <c r="C289" s="8" t="s">
        <v>116</v>
      </c>
      <c r="D289" s="4" t="s">
        <v>1134</v>
      </c>
      <c r="H289" s="8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1</v>
      </c>
      <c r="S289">
        <v>0</v>
      </c>
      <c r="T289">
        <v>0</v>
      </c>
      <c r="U289">
        <v>1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1</v>
      </c>
      <c r="AB289">
        <v>0</v>
      </c>
      <c r="AC289" s="78" t="s">
        <v>1134</v>
      </c>
      <c r="AD289" s="78" t="s">
        <v>1134</v>
      </c>
      <c r="AE289" s="78" t="s">
        <v>1134</v>
      </c>
      <c r="AF289" s="78" t="s">
        <v>1134</v>
      </c>
      <c r="AG289" s="78" t="s">
        <v>1134</v>
      </c>
      <c r="AH289" s="78" t="s">
        <v>1134</v>
      </c>
      <c r="AI289" s="78" t="s">
        <v>1134</v>
      </c>
    </row>
    <row r="290" spans="1:35" x14ac:dyDescent="0.25">
      <c r="A290">
        <v>34289</v>
      </c>
      <c r="B290" t="s">
        <v>988</v>
      </c>
      <c r="C290" s="8" t="s">
        <v>116</v>
      </c>
      <c r="D290" s="4">
        <v>0.20799999999999999</v>
      </c>
      <c r="H290" s="8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 s="78">
        <v>1468</v>
      </c>
      <c r="AD290" s="78">
        <v>136</v>
      </c>
      <c r="AE290" s="78">
        <v>96</v>
      </c>
      <c r="AF290" s="78">
        <v>40</v>
      </c>
      <c r="AG290" s="78">
        <v>9.2643051771117158</v>
      </c>
      <c r="AH290" s="78">
        <v>6.5395095367847409</v>
      </c>
      <c r="AI290" s="78">
        <v>2.7247956403269753</v>
      </c>
    </row>
    <row r="291" spans="1:35" x14ac:dyDescent="0.25">
      <c r="A291">
        <v>34290</v>
      </c>
      <c r="B291" t="s">
        <v>991</v>
      </c>
      <c r="C291" s="8" t="s">
        <v>197</v>
      </c>
      <c r="D291" s="4" t="s">
        <v>1134</v>
      </c>
      <c r="H291" s="8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 s="78" t="s">
        <v>1134</v>
      </c>
      <c r="AD291" s="78" t="s">
        <v>1134</v>
      </c>
      <c r="AE291" s="78" t="s">
        <v>1134</v>
      </c>
      <c r="AF291" s="78" t="s">
        <v>1134</v>
      </c>
      <c r="AG291" s="78" t="s">
        <v>1134</v>
      </c>
      <c r="AH291" s="78" t="s">
        <v>1134</v>
      </c>
      <c r="AI291" s="78" t="s">
        <v>1134</v>
      </c>
    </row>
    <row r="292" spans="1:35" x14ac:dyDescent="0.25">
      <c r="A292">
        <v>34291</v>
      </c>
      <c r="B292" t="s">
        <v>993</v>
      </c>
      <c r="C292" s="8" t="s">
        <v>116</v>
      </c>
      <c r="D292" s="4">
        <v>0.22500000000000001</v>
      </c>
      <c r="H292" s="8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 s="78">
        <v>333</v>
      </c>
      <c r="AD292" s="78">
        <v>36</v>
      </c>
      <c r="AE292" s="78">
        <v>11</v>
      </c>
      <c r="AF292" s="78">
        <v>25</v>
      </c>
      <c r="AG292" s="78">
        <v>10.810810810810811</v>
      </c>
      <c r="AH292" s="78">
        <v>3.303303303303303</v>
      </c>
      <c r="AI292" s="78">
        <v>7.5075075075075075</v>
      </c>
    </row>
    <row r="293" spans="1:35" x14ac:dyDescent="0.25">
      <c r="A293">
        <v>34292</v>
      </c>
      <c r="B293" t="s">
        <v>995</v>
      </c>
      <c r="C293" s="8" t="s">
        <v>116</v>
      </c>
      <c r="D293" s="4">
        <v>0.192</v>
      </c>
      <c r="H293" s="8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 s="78" t="s">
        <v>1134</v>
      </c>
      <c r="AD293" s="78" t="s">
        <v>1134</v>
      </c>
      <c r="AE293" s="78" t="s">
        <v>1134</v>
      </c>
      <c r="AF293" s="78" t="s">
        <v>1134</v>
      </c>
      <c r="AG293" s="78" t="s">
        <v>1134</v>
      </c>
      <c r="AH293" s="78" t="s">
        <v>1134</v>
      </c>
      <c r="AI293" s="78" t="s">
        <v>1134</v>
      </c>
    </row>
    <row r="294" spans="1:35" x14ac:dyDescent="0.25">
      <c r="A294">
        <v>34293</v>
      </c>
      <c r="B294" t="s">
        <v>997</v>
      </c>
      <c r="C294" s="8" t="s">
        <v>116</v>
      </c>
      <c r="D294" s="4">
        <v>0.14299999999999999</v>
      </c>
      <c r="H294" s="8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 s="78">
        <v>1491</v>
      </c>
      <c r="AD294" s="78">
        <v>134</v>
      </c>
      <c r="AE294" s="78">
        <v>49</v>
      </c>
      <c r="AF294" s="78">
        <v>85</v>
      </c>
      <c r="AG294" s="78">
        <v>8.9872568745808188</v>
      </c>
      <c r="AH294" s="78">
        <v>3.286384976525822</v>
      </c>
      <c r="AI294" s="78">
        <v>5.7008718980549968</v>
      </c>
    </row>
    <row r="295" spans="1:35" x14ac:dyDescent="0.25">
      <c r="A295">
        <v>34294</v>
      </c>
      <c r="B295" t="s">
        <v>999</v>
      </c>
      <c r="C295" s="8" t="s">
        <v>116</v>
      </c>
      <c r="D295" s="4">
        <v>5.8000000000000003E-2</v>
      </c>
      <c r="H295" s="8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 s="78" t="s">
        <v>1134</v>
      </c>
      <c r="AD295" s="78" t="s">
        <v>1134</v>
      </c>
      <c r="AE295" s="78" t="s">
        <v>1134</v>
      </c>
      <c r="AF295" s="78" t="s">
        <v>1134</v>
      </c>
      <c r="AG295" s="78" t="s">
        <v>1134</v>
      </c>
      <c r="AH295" s="78" t="s">
        <v>1134</v>
      </c>
      <c r="AI295" s="78" t="s">
        <v>1134</v>
      </c>
    </row>
    <row r="296" spans="1:35" x14ac:dyDescent="0.25">
      <c r="A296">
        <v>34295</v>
      </c>
      <c r="B296" t="s">
        <v>1001</v>
      </c>
      <c r="C296" s="8" t="s">
        <v>197</v>
      </c>
      <c r="D296" s="4" t="s">
        <v>1134</v>
      </c>
      <c r="H296" s="8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 s="78" t="s">
        <v>1134</v>
      </c>
      <c r="AD296" s="78" t="s">
        <v>1134</v>
      </c>
      <c r="AE296" s="78" t="s">
        <v>1134</v>
      </c>
      <c r="AF296" s="78" t="s">
        <v>1134</v>
      </c>
      <c r="AG296" s="78" t="s">
        <v>1134</v>
      </c>
      <c r="AH296" s="78" t="s">
        <v>1134</v>
      </c>
      <c r="AI296" s="78" t="s">
        <v>1134</v>
      </c>
    </row>
    <row r="297" spans="1:35" x14ac:dyDescent="0.25">
      <c r="A297">
        <v>34296</v>
      </c>
      <c r="B297" t="s">
        <v>1004</v>
      </c>
      <c r="C297" s="8" t="s">
        <v>116</v>
      </c>
      <c r="D297" s="4">
        <v>5.8999999999999997E-2</v>
      </c>
      <c r="H297" s="8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 s="78" t="s">
        <v>1134</v>
      </c>
      <c r="AD297" s="78" t="s">
        <v>1134</v>
      </c>
      <c r="AE297" s="78" t="s">
        <v>1134</v>
      </c>
      <c r="AF297" s="78" t="s">
        <v>1134</v>
      </c>
      <c r="AG297" s="78" t="s">
        <v>1134</v>
      </c>
      <c r="AH297" s="78" t="s">
        <v>1134</v>
      </c>
      <c r="AI297" s="78" t="s">
        <v>1134</v>
      </c>
    </row>
    <row r="298" spans="1:35" x14ac:dyDescent="0.25">
      <c r="A298">
        <v>34297</v>
      </c>
      <c r="B298" t="s">
        <v>1006</v>
      </c>
      <c r="C298" s="8" t="s">
        <v>116</v>
      </c>
      <c r="D298" s="4" t="s">
        <v>1134</v>
      </c>
      <c r="H298" s="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 s="78" t="s">
        <v>1134</v>
      </c>
      <c r="AD298" s="78" t="s">
        <v>1134</v>
      </c>
      <c r="AE298" s="78" t="s">
        <v>1134</v>
      </c>
      <c r="AF298" s="78" t="s">
        <v>1134</v>
      </c>
      <c r="AG298" s="78" t="s">
        <v>1134</v>
      </c>
      <c r="AH298" s="78" t="s">
        <v>1134</v>
      </c>
      <c r="AI298" s="78" t="s">
        <v>1134</v>
      </c>
    </row>
    <row r="299" spans="1:35" x14ac:dyDescent="0.25">
      <c r="A299">
        <v>34298</v>
      </c>
      <c r="B299" t="s">
        <v>1008</v>
      </c>
      <c r="C299" s="8" t="s">
        <v>136</v>
      </c>
      <c r="D299" s="4">
        <v>7.2999999999999995E-2</v>
      </c>
      <c r="H299" s="8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</v>
      </c>
      <c r="R299">
        <v>2</v>
      </c>
      <c r="S299">
        <v>0</v>
      </c>
      <c r="T299">
        <v>0</v>
      </c>
      <c r="U299">
        <v>2</v>
      </c>
      <c r="V299">
        <v>0</v>
      </c>
      <c r="W299">
        <v>0</v>
      </c>
      <c r="X299">
        <v>2</v>
      </c>
      <c r="Y299">
        <v>0</v>
      </c>
      <c r="Z299">
        <v>0</v>
      </c>
      <c r="AA299">
        <v>0</v>
      </c>
      <c r="AB299">
        <v>0</v>
      </c>
      <c r="AC299" s="78">
        <v>2589</v>
      </c>
      <c r="AD299" s="78">
        <v>106</v>
      </c>
      <c r="AE299" s="78">
        <v>83</v>
      </c>
      <c r="AF299" s="78">
        <v>23</v>
      </c>
      <c r="AG299" s="78">
        <v>4.0942448821938973</v>
      </c>
      <c r="AH299" s="78">
        <v>3.205870992661259</v>
      </c>
      <c r="AI299" s="78">
        <v>0.88837388953263807</v>
      </c>
    </row>
    <row r="300" spans="1:35" x14ac:dyDescent="0.25">
      <c r="A300">
        <v>34299</v>
      </c>
      <c r="B300" t="s">
        <v>1013</v>
      </c>
      <c r="C300" s="8" t="s">
        <v>136</v>
      </c>
      <c r="D300" s="4">
        <v>0.11899999999999999</v>
      </c>
      <c r="H300" s="8">
        <v>0</v>
      </c>
      <c r="I300">
        <v>2</v>
      </c>
      <c r="J300">
        <v>0</v>
      </c>
      <c r="K300">
        <v>0</v>
      </c>
      <c r="L300">
        <v>0</v>
      </c>
      <c r="M300">
        <v>0</v>
      </c>
      <c r="N300">
        <v>5</v>
      </c>
      <c r="O300">
        <v>3</v>
      </c>
      <c r="P300">
        <v>0</v>
      </c>
      <c r="Q300">
        <v>1</v>
      </c>
      <c r="R300">
        <v>0</v>
      </c>
      <c r="S300">
        <v>0</v>
      </c>
      <c r="T300">
        <v>0</v>
      </c>
      <c r="U300">
        <v>1</v>
      </c>
      <c r="V300">
        <v>0</v>
      </c>
      <c r="W300">
        <v>0</v>
      </c>
      <c r="X300">
        <v>1</v>
      </c>
      <c r="Y300">
        <v>0</v>
      </c>
      <c r="Z300">
        <v>0</v>
      </c>
      <c r="AA300">
        <v>0</v>
      </c>
      <c r="AB300">
        <v>0</v>
      </c>
      <c r="AC300" s="78">
        <v>5276</v>
      </c>
      <c r="AD300" s="78">
        <v>422</v>
      </c>
      <c r="AE300" s="78">
        <v>306</v>
      </c>
      <c r="AF300" s="78">
        <v>116</v>
      </c>
      <c r="AG300" s="78">
        <v>7.9984836997725548</v>
      </c>
      <c r="AH300" s="78">
        <v>5.7998483699772558</v>
      </c>
      <c r="AI300" s="78">
        <v>2.1986353297952994</v>
      </c>
    </row>
    <row r="301" spans="1:35" x14ac:dyDescent="0.25">
      <c r="A301">
        <v>34300</v>
      </c>
      <c r="B301" t="s">
        <v>1017</v>
      </c>
      <c r="C301" s="8" t="s">
        <v>116</v>
      </c>
      <c r="D301" s="4">
        <v>0.14399999999999999</v>
      </c>
      <c r="H301" s="8">
        <v>0</v>
      </c>
      <c r="I301">
        <v>0</v>
      </c>
      <c r="J301">
        <v>0</v>
      </c>
      <c r="K301">
        <v>1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 s="78">
        <v>2493</v>
      </c>
      <c r="AD301" s="78">
        <v>199</v>
      </c>
      <c r="AE301" s="78">
        <v>116</v>
      </c>
      <c r="AF301" s="78">
        <v>83</v>
      </c>
      <c r="AG301" s="78">
        <v>7.9823505816285598</v>
      </c>
      <c r="AH301" s="78">
        <v>4.6530284797432815</v>
      </c>
      <c r="AI301" s="78">
        <v>3.3293221018852783</v>
      </c>
    </row>
    <row r="302" spans="1:35" x14ac:dyDescent="0.25">
      <c r="A302">
        <v>34301</v>
      </c>
      <c r="B302" t="s">
        <v>1022</v>
      </c>
      <c r="C302" s="8" t="s">
        <v>136</v>
      </c>
      <c r="D302" s="4">
        <v>0.124</v>
      </c>
      <c r="H302" s="8">
        <v>7</v>
      </c>
      <c r="I302">
        <v>20</v>
      </c>
      <c r="J302">
        <v>0</v>
      </c>
      <c r="K302">
        <v>0</v>
      </c>
      <c r="L302">
        <v>6</v>
      </c>
      <c r="M302">
        <v>6</v>
      </c>
      <c r="N302">
        <v>0</v>
      </c>
      <c r="O302">
        <v>15</v>
      </c>
      <c r="P302">
        <v>0</v>
      </c>
      <c r="Q302">
        <v>5</v>
      </c>
      <c r="R302">
        <v>11</v>
      </c>
      <c r="S302">
        <v>1</v>
      </c>
      <c r="T302">
        <v>4</v>
      </c>
      <c r="U302">
        <v>17</v>
      </c>
      <c r="V302">
        <v>6</v>
      </c>
      <c r="W302">
        <v>0</v>
      </c>
      <c r="X302">
        <v>0</v>
      </c>
      <c r="Y302">
        <v>0</v>
      </c>
      <c r="Z302">
        <v>4</v>
      </c>
      <c r="AA302">
        <v>17</v>
      </c>
      <c r="AB302">
        <v>6</v>
      </c>
      <c r="AC302" s="78">
        <v>29758</v>
      </c>
      <c r="AD302" s="78">
        <v>2844</v>
      </c>
      <c r="AE302" s="78">
        <v>2112</v>
      </c>
      <c r="AF302" s="78">
        <v>732</v>
      </c>
      <c r="AG302" s="78">
        <v>9.5570938907184626</v>
      </c>
      <c r="AH302" s="78">
        <v>7.0972511593521066</v>
      </c>
      <c r="AI302" s="78">
        <v>2.4598427313663551</v>
      </c>
    </row>
    <row r="303" spans="1:35" x14ac:dyDescent="0.25">
      <c r="A303">
        <v>34302</v>
      </c>
      <c r="B303" t="s">
        <v>1029</v>
      </c>
      <c r="C303" s="8" t="s">
        <v>116</v>
      </c>
      <c r="D303" s="4">
        <v>0.13800000000000001</v>
      </c>
      <c r="H303" s="8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 s="78">
        <v>569</v>
      </c>
      <c r="AD303" s="78">
        <v>73</v>
      </c>
      <c r="AE303" s="78">
        <v>18</v>
      </c>
      <c r="AF303" s="78">
        <v>55</v>
      </c>
      <c r="AG303" s="78">
        <v>12.829525483304041</v>
      </c>
      <c r="AH303" s="78">
        <v>3.1634446397188052</v>
      </c>
      <c r="AI303" s="78">
        <v>9.6660808435852363</v>
      </c>
    </row>
    <row r="304" spans="1:35" x14ac:dyDescent="0.25">
      <c r="A304">
        <v>34303</v>
      </c>
      <c r="B304" t="s">
        <v>1031</v>
      </c>
      <c r="C304" s="8" t="s">
        <v>116</v>
      </c>
      <c r="D304" s="4" t="s">
        <v>1134</v>
      </c>
      <c r="H304" s="8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 s="78" t="s">
        <v>1134</v>
      </c>
      <c r="AD304" s="78" t="s">
        <v>1134</v>
      </c>
      <c r="AE304" s="78" t="s">
        <v>1134</v>
      </c>
      <c r="AF304" s="78" t="s">
        <v>1134</v>
      </c>
      <c r="AG304" s="78" t="s">
        <v>1134</v>
      </c>
      <c r="AH304" s="78" t="s">
        <v>1134</v>
      </c>
      <c r="AI304" s="78" t="s">
        <v>1134</v>
      </c>
    </row>
    <row r="305" spans="1:35" x14ac:dyDescent="0.25">
      <c r="A305">
        <v>34304</v>
      </c>
      <c r="B305" t="s">
        <v>1033</v>
      </c>
      <c r="C305" s="8" t="s">
        <v>116</v>
      </c>
      <c r="D305" s="4">
        <v>0.111</v>
      </c>
      <c r="H305" s="8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 s="78">
        <v>571</v>
      </c>
      <c r="AD305" s="78">
        <v>48</v>
      </c>
      <c r="AE305" s="78">
        <v>34</v>
      </c>
      <c r="AF305" s="78">
        <v>14</v>
      </c>
      <c r="AG305" s="78">
        <v>8.4063047285464094</v>
      </c>
      <c r="AH305" s="78">
        <v>5.9544658493870406</v>
      </c>
      <c r="AI305" s="78">
        <v>2.4518388791593697</v>
      </c>
    </row>
    <row r="306" spans="1:35" x14ac:dyDescent="0.25">
      <c r="A306">
        <v>34305</v>
      </c>
      <c r="B306" t="s">
        <v>1035</v>
      </c>
      <c r="C306" s="8" t="s">
        <v>116</v>
      </c>
      <c r="D306" s="4" t="s">
        <v>1134</v>
      </c>
      <c r="H306" s="8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 s="78">
        <v>273</v>
      </c>
      <c r="AD306" s="78">
        <v>35</v>
      </c>
      <c r="AE306" s="78">
        <v>14</v>
      </c>
      <c r="AF306" s="78">
        <v>21</v>
      </c>
      <c r="AG306" s="78">
        <v>12.820512820512819</v>
      </c>
      <c r="AH306" s="78">
        <v>5.1282051282051277</v>
      </c>
      <c r="AI306" s="78">
        <v>7.6923076923076925</v>
      </c>
    </row>
    <row r="307" spans="1:35" x14ac:dyDescent="0.25">
      <c r="A307">
        <v>34306</v>
      </c>
      <c r="B307" t="s">
        <v>1037</v>
      </c>
      <c r="C307" s="8" t="s">
        <v>116</v>
      </c>
      <c r="D307" s="4">
        <v>0.253</v>
      </c>
      <c r="H307" s="8">
        <v>0</v>
      </c>
      <c r="I307">
        <v>0</v>
      </c>
      <c r="J307">
        <v>0</v>
      </c>
      <c r="K307">
        <v>0</v>
      </c>
      <c r="L307">
        <v>1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 s="78" t="s">
        <v>1134</v>
      </c>
      <c r="AD307" s="78" t="s">
        <v>1134</v>
      </c>
      <c r="AE307" s="78" t="s">
        <v>1134</v>
      </c>
      <c r="AF307" s="78" t="s">
        <v>1134</v>
      </c>
      <c r="AG307" s="78" t="s">
        <v>1134</v>
      </c>
      <c r="AH307" s="78" t="s">
        <v>1134</v>
      </c>
      <c r="AI307" s="78" t="s">
        <v>1134</v>
      </c>
    </row>
    <row r="308" spans="1:35" x14ac:dyDescent="0.25">
      <c r="A308">
        <v>34307</v>
      </c>
      <c r="B308" t="s">
        <v>1039</v>
      </c>
      <c r="C308" s="8" t="s">
        <v>136</v>
      </c>
      <c r="D308" s="4">
        <v>3.5000000000000003E-2</v>
      </c>
      <c r="H308" s="8">
        <v>0</v>
      </c>
      <c r="I308">
        <v>0</v>
      </c>
      <c r="J308">
        <v>0</v>
      </c>
      <c r="K308">
        <v>1</v>
      </c>
      <c r="L308">
        <v>1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 s="78">
        <v>1194</v>
      </c>
      <c r="AD308" s="78">
        <v>58</v>
      </c>
      <c r="AE308" s="78">
        <v>45</v>
      </c>
      <c r="AF308" s="78">
        <v>13</v>
      </c>
      <c r="AG308" s="78">
        <v>4.857621440536013</v>
      </c>
      <c r="AH308" s="78">
        <v>3.7688442211055273</v>
      </c>
      <c r="AI308" s="78">
        <v>1.0887772194304857</v>
      </c>
    </row>
    <row r="309" spans="1:35" x14ac:dyDescent="0.25">
      <c r="A309">
        <v>34308</v>
      </c>
      <c r="B309" t="s">
        <v>1041</v>
      </c>
      <c r="C309" s="8" t="s">
        <v>116</v>
      </c>
      <c r="D309" s="4">
        <v>0.126</v>
      </c>
      <c r="H309" s="8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 s="78">
        <v>330</v>
      </c>
      <c r="AD309" s="78">
        <v>28</v>
      </c>
      <c r="AE309" s="78">
        <v>16</v>
      </c>
      <c r="AF309" s="78">
        <v>12</v>
      </c>
      <c r="AG309" s="78">
        <v>8.4848484848484862</v>
      </c>
      <c r="AH309" s="78">
        <v>4.8484848484848486</v>
      </c>
      <c r="AI309" s="78">
        <v>3.6363636363636362</v>
      </c>
    </row>
    <row r="310" spans="1:35" x14ac:dyDescent="0.25">
      <c r="A310">
        <v>34309</v>
      </c>
      <c r="B310" t="s">
        <v>1043</v>
      </c>
      <c r="C310" s="8" t="s">
        <v>197</v>
      </c>
      <c r="D310" s="4">
        <v>1.4E-2</v>
      </c>
      <c r="H310" s="8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 s="78">
        <v>1997</v>
      </c>
      <c r="AD310" s="78">
        <v>86</v>
      </c>
      <c r="AE310" s="78">
        <v>72</v>
      </c>
      <c r="AF310" s="78">
        <v>14</v>
      </c>
      <c r="AG310" s="78">
        <v>4.306459689534301</v>
      </c>
      <c r="AH310" s="78">
        <v>3.6054081121682526</v>
      </c>
      <c r="AI310" s="78">
        <v>0.70105157736604906</v>
      </c>
    </row>
    <row r="311" spans="1:35" x14ac:dyDescent="0.25">
      <c r="A311">
        <v>34310</v>
      </c>
      <c r="B311" t="s">
        <v>1047</v>
      </c>
      <c r="C311" s="8" t="s">
        <v>116</v>
      </c>
      <c r="D311" s="4">
        <v>0.111</v>
      </c>
      <c r="H311" s="8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1</v>
      </c>
      <c r="V311">
        <v>0</v>
      </c>
      <c r="W311">
        <v>0</v>
      </c>
      <c r="X311">
        <v>1</v>
      </c>
      <c r="Y311">
        <v>0</v>
      </c>
      <c r="Z311">
        <v>0</v>
      </c>
      <c r="AA311">
        <v>0</v>
      </c>
      <c r="AB311">
        <v>0</v>
      </c>
      <c r="AC311" s="78">
        <v>1550</v>
      </c>
      <c r="AD311" s="78">
        <v>101</v>
      </c>
      <c r="AE311" s="78">
        <v>60</v>
      </c>
      <c r="AF311" s="78">
        <v>41</v>
      </c>
      <c r="AG311" s="78">
        <v>6.5161290322580641</v>
      </c>
      <c r="AH311" s="78">
        <v>3.870967741935484</v>
      </c>
      <c r="AI311" s="78">
        <v>2.6451612903225805</v>
      </c>
    </row>
    <row r="312" spans="1:35" x14ac:dyDescent="0.25">
      <c r="A312">
        <v>34311</v>
      </c>
      <c r="B312" t="s">
        <v>1049</v>
      </c>
      <c r="C312" s="8" t="s">
        <v>116</v>
      </c>
      <c r="D312" s="4">
        <v>0.107</v>
      </c>
      <c r="H312" s="8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 s="78">
        <v>972</v>
      </c>
      <c r="AD312" s="78">
        <v>73</v>
      </c>
      <c r="AE312" s="78">
        <v>45</v>
      </c>
      <c r="AF312" s="78">
        <v>28</v>
      </c>
      <c r="AG312" s="78">
        <v>7.5102880658436222</v>
      </c>
      <c r="AH312" s="78">
        <v>4.6296296296296298</v>
      </c>
      <c r="AI312" s="78">
        <v>2.880658436213992</v>
      </c>
    </row>
    <row r="313" spans="1:35" x14ac:dyDescent="0.25">
      <c r="A313">
        <v>34312</v>
      </c>
      <c r="B313" t="s">
        <v>1052</v>
      </c>
      <c r="C313" s="8" t="s">
        <v>116</v>
      </c>
      <c r="D313" s="4">
        <v>9.7000000000000003E-2</v>
      </c>
      <c r="H313" s="8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 s="78">
        <v>906</v>
      </c>
      <c r="AD313" s="78">
        <v>73</v>
      </c>
      <c r="AE313" s="78">
        <v>38</v>
      </c>
      <c r="AF313" s="78">
        <v>35</v>
      </c>
      <c r="AG313" s="78">
        <v>8.0573951434878577</v>
      </c>
      <c r="AH313" s="78">
        <v>4.1942604856512142</v>
      </c>
      <c r="AI313" s="78">
        <v>3.8631346578366448</v>
      </c>
    </row>
    <row r="314" spans="1:35" x14ac:dyDescent="0.25">
      <c r="A314">
        <v>34313</v>
      </c>
      <c r="B314" t="s">
        <v>1054</v>
      </c>
      <c r="C314" s="8" t="s">
        <v>116</v>
      </c>
      <c r="D314" s="4">
        <v>0.151</v>
      </c>
      <c r="H314" s="8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6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 s="78">
        <v>387</v>
      </c>
      <c r="AD314" s="78">
        <v>28</v>
      </c>
      <c r="AE314" s="78">
        <v>15</v>
      </c>
      <c r="AF314" s="78">
        <v>13</v>
      </c>
      <c r="AG314" s="78">
        <v>7.2351421188630489</v>
      </c>
      <c r="AH314" s="78">
        <v>3.8759689922480618</v>
      </c>
      <c r="AI314" s="78">
        <v>3.3591731266149871</v>
      </c>
    </row>
    <row r="315" spans="1:35" x14ac:dyDescent="0.25">
      <c r="A315">
        <v>34314</v>
      </c>
      <c r="B315" t="s">
        <v>1056</v>
      </c>
      <c r="C315" s="8" t="s">
        <v>116</v>
      </c>
      <c r="D315" s="4" t="s">
        <v>1134</v>
      </c>
      <c r="H315" s="8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 s="78" t="s">
        <v>1134</v>
      </c>
      <c r="AD315" s="78" t="s">
        <v>1134</v>
      </c>
      <c r="AE315" s="78" t="s">
        <v>1134</v>
      </c>
      <c r="AF315" s="78" t="s">
        <v>1134</v>
      </c>
      <c r="AG315" s="78" t="s">
        <v>1134</v>
      </c>
      <c r="AH315" s="78" t="s">
        <v>1134</v>
      </c>
      <c r="AI315" s="78" t="s">
        <v>1134</v>
      </c>
    </row>
    <row r="316" spans="1:35" x14ac:dyDescent="0.25">
      <c r="A316">
        <v>34315</v>
      </c>
      <c r="B316" t="s">
        <v>1058</v>
      </c>
      <c r="C316" s="8" t="s">
        <v>116</v>
      </c>
      <c r="D316" s="4">
        <v>0.11700000000000001</v>
      </c>
      <c r="H316" s="8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 s="78" t="s">
        <v>1134</v>
      </c>
      <c r="AD316" s="78" t="s">
        <v>1134</v>
      </c>
      <c r="AE316" s="78" t="s">
        <v>1134</v>
      </c>
      <c r="AF316" s="78" t="s">
        <v>1134</v>
      </c>
      <c r="AG316" s="78" t="s">
        <v>1134</v>
      </c>
      <c r="AH316" s="78" t="s">
        <v>1134</v>
      </c>
      <c r="AI316" s="78" t="s">
        <v>1134</v>
      </c>
    </row>
    <row r="317" spans="1:35" x14ac:dyDescent="0.25">
      <c r="A317">
        <v>34316</v>
      </c>
      <c r="B317" t="s">
        <v>1060</v>
      </c>
      <c r="C317" s="8" t="s">
        <v>116</v>
      </c>
      <c r="D317" s="4" t="s">
        <v>1134</v>
      </c>
      <c r="H317" s="8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 s="78" t="s">
        <v>1134</v>
      </c>
      <c r="AD317" s="78" t="s">
        <v>1134</v>
      </c>
      <c r="AE317" s="78" t="s">
        <v>1134</v>
      </c>
      <c r="AF317" s="78" t="s">
        <v>1134</v>
      </c>
      <c r="AG317" s="78" t="s">
        <v>1134</v>
      </c>
      <c r="AH317" s="78" t="s">
        <v>1134</v>
      </c>
      <c r="AI317" s="78" t="s">
        <v>1134</v>
      </c>
    </row>
    <row r="318" spans="1:35" x14ac:dyDescent="0.25">
      <c r="A318">
        <v>34317</v>
      </c>
      <c r="B318" t="s">
        <v>1062</v>
      </c>
      <c r="C318" s="8" t="s">
        <v>116</v>
      </c>
      <c r="D318" s="4">
        <v>0.25900000000000001</v>
      </c>
      <c r="H318" s="8">
        <v>0</v>
      </c>
      <c r="I318">
        <v>0</v>
      </c>
      <c r="J318">
        <v>0</v>
      </c>
      <c r="K318">
        <v>0</v>
      </c>
      <c r="L318">
        <v>1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 s="78">
        <v>182</v>
      </c>
      <c r="AD318" s="78">
        <v>26</v>
      </c>
      <c r="AE318" s="78">
        <v>13</v>
      </c>
      <c r="AF318" s="78">
        <v>13</v>
      </c>
      <c r="AG318" s="78">
        <v>14.285714285714285</v>
      </c>
      <c r="AH318" s="78">
        <v>7.1428571428571423</v>
      </c>
      <c r="AI318" s="78">
        <v>7.1428571428571423</v>
      </c>
    </row>
    <row r="319" spans="1:35" x14ac:dyDescent="0.25">
      <c r="A319">
        <v>34318</v>
      </c>
      <c r="B319" t="s">
        <v>1064</v>
      </c>
      <c r="C319" s="8" t="s">
        <v>116</v>
      </c>
      <c r="D319" s="4">
        <v>0.14699999999999999</v>
      </c>
      <c r="H319" s="8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 s="78">
        <v>526</v>
      </c>
      <c r="AD319" s="78">
        <v>67</v>
      </c>
      <c r="AE319" s="78">
        <v>31</v>
      </c>
      <c r="AF319" s="78">
        <v>36</v>
      </c>
      <c r="AG319" s="78">
        <v>12.737642585551331</v>
      </c>
      <c r="AH319" s="78">
        <v>5.8935361216730033</v>
      </c>
      <c r="AI319" s="78">
        <v>6.8441064638783269</v>
      </c>
    </row>
    <row r="320" spans="1:35" x14ac:dyDescent="0.25">
      <c r="A320">
        <v>34319</v>
      </c>
      <c r="B320" t="s">
        <v>1066</v>
      </c>
      <c r="C320" s="8" t="s">
        <v>116</v>
      </c>
      <c r="D320" s="4" t="s">
        <v>1134</v>
      </c>
      <c r="H320" s="8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 s="78" t="s">
        <v>1134</v>
      </c>
      <c r="AD320" s="78" t="s">
        <v>1134</v>
      </c>
      <c r="AE320" s="78" t="s">
        <v>1134</v>
      </c>
      <c r="AF320" s="78" t="s">
        <v>1134</v>
      </c>
      <c r="AG320" s="78" t="s">
        <v>1134</v>
      </c>
      <c r="AH320" s="78" t="s">
        <v>1134</v>
      </c>
      <c r="AI320" s="78" t="s">
        <v>1134</v>
      </c>
    </row>
    <row r="321" spans="1:35" x14ac:dyDescent="0.25">
      <c r="A321">
        <v>34320</v>
      </c>
      <c r="B321" t="s">
        <v>1068</v>
      </c>
      <c r="C321" s="8" t="s">
        <v>116</v>
      </c>
      <c r="D321" s="4" t="s">
        <v>1134</v>
      </c>
      <c r="H321" s="8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 s="78">
        <v>1024</v>
      </c>
      <c r="AD321" s="78">
        <v>57</v>
      </c>
      <c r="AE321" s="78">
        <v>31</v>
      </c>
      <c r="AF321" s="78">
        <v>26</v>
      </c>
      <c r="AG321" s="78">
        <v>5.56640625</v>
      </c>
      <c r="AH321" s="78">
        <v>3.02734375</v>
      </c>
      <c r="AI321" s="78">
        <v>2.5390625</v>
      </c>
    </row>
    <row r="322" spans="1:35" x14ac:dyDescent="0.25">
      <c r="A322">
        <v>34321</v>
      </c>
      <c r="B322" t="s">
        <v>1070</v>
      </c>
      <c r="C322" s="8" t="s">
        <v>245</v>
      </c>
      <c r="D322" s="4">
        <v>3.4000000000000002E-2</v>
      </c>
      <c r="H322" s="8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 s="78" t="s">
        <v>1134</v>
      </c>
      <c r="AD322" s="78" t="s">
        <v>1134</v>
      </c>
      <c r="AE322" s="78" t="s">
        <v>1134</v>
      </c>
      <c r="AF322" s="78" t="s">
        <v>1134</v>
      </c>
      <c r="AG322" s="78" t="s">
        <v>1134</v>
      </c>
      <c r="AH322" s="78" t="s">
        <v>1134</v>
      </c>
      <c r="AI322" s="78" t="s">
        <v>1134</v>
      </c>
    </row>
    <row r="323" spans="1:35" x14ac:dyDescent="0.25">
      <c r="A323">
        <v>34322</v>
      </c>
      <c r="B323" t="s">
        <v>1072</v>
      </c>
      <c r="C323" s="8" t="s">
        <v>116</v>
      </c>
      <c r="D323" s="4" t="s">
        <v>1134</v>
      </c>
      <c r="H323" s="8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 s="78" t="s">
        <v>1134</v>
      </c>
      <c r="AD323" s="78" t="s">
        <v>1134</v>
      </c>
      <c r="AE323" s="78" t="s">
        <v>1134</v>
      </c>
      <c r="AF323" s="78" t="s">
        <v>1134</v>
      </c>
      <c r="AG323" s="78" t="s">
        <v>1134</v>
      </c>
      <c r="AH323" s="78" t="s">
        <v>1134</v>
      </c>
      <c r="AI323" s="78" t="s">
        <v>1134</v>
      </c>
    </row>
    <row r="324" spans="1:35" x14ac:dyDescent="0.25">
      <c r="A324">
        <v>34323</v>
      </c>
      <c r="B324" t="s">
        <v>1074</v>
      </c>
      <c r="C324" s="8" t="s">
        <v>116</v>
      </c>
      <c r="D324" s="4" t="s">
        <v>1134</v>
      </c>
      <c r="H324" s="8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 s="78" t="s">
        <v>1134</v>
      </c>
      <c r="AD324" s="78" t="s">
        <v>1134</v>
      </c>
      <c r="AE324" s="78" t="s">
        <v>1134</v>
      </c>
      <c r="AF324" s="78" t="s">
        <v>1134</v>
      </c>
      <c r="AG324" s="78" t="s">
        <v>1134</v>
      </c>
      <c r="AH324" s="78" t="s">
        <v>1134</v>
      </c>
      <c r="AI324" s="78" t="s">
        <v>1134</v>
      </c>
    </row>
    <row r="325" spans="1:35" x14ac:dyDescent="0.25">
      <c r="A325">
        <v>34324</v>
      </c>
      <c r="B325" t="s">
        <v>1076</v>
      </c>
      <c r="C325" s="8" t="s">
        <v>245</v>
      </c>
      <c r="D325" s="4">
        <v>7.6999999999999999E-2</v>
      </c>
      <c r="H325" s="8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 s="78">
        <v>9384</v>
      </c>
      <c r="AD325" s="78">
        <v>524</v>
      </c>
      <c r="AE325" s="78">
        <v>346</v>
      </c>
      <c r="AF325" s="78">
        <v>178</v>
      </c>
      <c r="AG325" s="78">
        <v>5.5839727195225919</v>
      </c>
      <c r="AH325" s="78">
        <v>3.6871270247229324</v>
      </c>
      <c r="AI325" s="78">
        <v>1.8968456947996588</v>
      </c>
    </row>
    <row r="326" spans="1:35" x14ac:dyDescent="0.25">
      <c r="A326">
        <v>34325</v>
      </c>
      <c r="B326" t="s">
        <v>1081</v>
      </c>
      <c r="C326" s="8" t="s">
        <v>116</v>
      </c>
      <c r="D326" s="4">
        <v>9.9000000000000005E-2</v>
      </c>
      <c r="H326" s="8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 s="78">
        <v>876</v>
      </c>
      <c r="AD326" s="78">
        <v>64</v>
      </c>
      <c r="AE326" s="78">
        <v>42</v>
      </c>
      <c r="AF326" s="78">
        <v>22</v>
      </c>
      <c r="AG326" s="78">
        <v>7.3059360730593603</v>
      </c>
      <c r="AH326" s="78">
        <v>4.7945205479452051</v>
      </c>
      <c r="AI326" s="78">
        <v>2.5114155251141552</v>
      </c>
    </row>
    <row r="327" spans="1:35" x14ac:dyDescent="0.25">
      <c r="A327">
        <v>34326</v>
      </c>
      <c r="B327" t="s">
        <v>1083</v>
      </c>
      <c r="C327" s="8" t="s">
        <v>116</v>
      </c>
      <c r="D327" s="4" t="s">
        <v>1134</v>
      </c>
      <c r="H327" s="8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 s="78" t="s">
        <v>1134</v>
      </c>
      <c r="AD327" s="78" t="s">
        <v>1134</v>
      </c>
      <c r="AE327" s="78" t="s">
        <v>1134</v>
      </c>
      <c r="AF327" s="78" t="s">
        <v>1134</v>
      </c>
      <c r="AG327" s="78" t="s">
        <v>1134</v>
      </c>
      <c r="AH327" s="78" t="s">
        <v>1134</v>
      </c>
      <c r="AI327" s="78" t="s">
        <v>1134</v>
      </c>
    </row>
    <row r="328" spans="1:35" x14ac:dyDescent="0.25">
      <c r="A328">
        <v>34327</v>
      </c>
      <c r="B328" t="s">
        <v>1085</v>
      </c>
      <c r="C328" s="8" t="s">
        <v>197</v>
      </c>
      <c r="D328" s="4">
        <v>2.5999999999999999E-2</v>
      </c>
      <c r="H328" s="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 s="78">
        <v>2855</v>
      </c>
      <c r="AD328" s="78">
        <v>176</v>
      </c>
      <c r="AE328" s="78">
        <v>151</v>
      </c>
      <c r="AF328" s="78">
        <v>25</v>
      </c>
      <c r="AG328" s="78">
        <v>6.164623467600701</v>
      </c>
      <c r="AH328" s="78">
        <v>5.2889667250437835</v>
      </c>
      <c r="AI328" s="78">
        <v>0.87565674255691772</v>
      </c>
    </row>
    <row r="329" spans="1:35" x14ac:dyDescent="0.25">
      <c r="A329">
        <v>34328</v>
      </c>
      <c r="B329" t="s">
        <v>1090</v>
      </c>
      <c r="C329" s="8" t="s">
        <v>116</v>
      </c>
      <c r="D329" s="4">
        <v>0.126</v>
      </c>
      <c r="H329" s="8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2</v>
      </c>
      <c r="V329">
        <v>1</v>
      </c>
      <c r="W329">
        <v>0</v>
      </c>
      <c r="X329">
        <v>0</v>
      </c>
      <c r="Y329">
        <v>0</v>
      </c>
      <c r="Z329">
        <v>0</v>
      </c>
      <c r="AA329">
        <v>2</v>
      </c>
      <c r="AB329">
        <v>1</v>
      </c>
      <c r="AC329" s="78">
        <v>550</v>
      </c>
      <c r="AD329" s="78">
        <v>42</v>
      </c>
      <c r="AE329" s="78">
        <v>27</v>
      </c>
      <c r="AF329" s="78">
        <v>15</v>
      </c>
      <c r="AG329" s="78">
        <v>7.6363636363636367</v>
      </c>
      <c r="AH329" s="78">
        <v>4.9090909090909092</v>
      </c>
      <c r="AI329" s="78">
        <v>2.7272727272727271</v>
      </c>
    </row>
    <row r="330" spans="1:35" x14ac:dyDescent="0.25">
      <c r="A330">
        <v>34329</v>
      </c>
      <c r="B330" t="s">
        <v>1092</v>
      </c>
      <c r="C330" s="8" t="s">
        <v>245</v>
      </c>
      <c r="D330" s="4">
        <v>8.6999999999999994E-2</v>
      </c>
      <c r="H330" s="8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 s="78">
        <v>2430</v>
      </c>
      <c r="AD330" s="78">
        <v>117</v>
      </c>
      <c r="AE330" s="78">
        <v>67</v>
      </c>
      <c r="AF330" s="78">
        <v>50</v>
      </c>
      <c r="AG330" s="78">
        <v>4.8148148148148149</v>
      </c>
      <c r="AH330" s="78">
        <v>2.7572016460905351</v>
      </c>
      <c r="AI330" s="78">
        <v>2.0576131687242798</v>
      </c>
    </row>
    <row r="331" spans="1:35" x14ac:dyDescent="0.25">
      <c r="A331">
        <v>34331</v>
      </c>
      <c r="B331" t="s">
        <v>1094</v>
      </c>
      <c r="C331" s="8" t="s">
        <v>116</v>
      </c>
      <c r="D331" s="4" t="s">
        <v>1134</v>
      </c>
      <c r="H331" s="8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 s="78" t="s">
        <v>1134</v>
      </c>
      <c r="AD331" s="78" t="s">
        <v>1134</v>
      </c>
      <c r="AE331" s="78" t="s">
        <v>1134</v>
      </c>
      <c r="AF331" s="78" t="s">
        <v>1134</v>
      </c>
      <c r="AG331" s="78" t="s">
        <v>1134</v>
      </c>
      <c r="AH331" s="78" t="s">
        <v>1134</v>
      </c>
      <c r="AI331" s="78" t="s">
        <v>1134</v>
      </c>
    </row>
    <row r="332" spans="1:35" x14ac:dyDescent="0.25">
      <c r="A332">
        <v>34332</v>
      </c>
      <c r="B332" t="s">
        <v>1096</v>
      </c>
      <c r="C332" s="8" t="s">
        <v>136</v>
      </c>
      <c r="D332" s="4">
        <v>0.158</v>
      </c>
      <c r="H332" s="8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</v>
      </c>
      <c r="P332">
        <v>0</v>
      </c>
      <c r="Q332">
        <v>0</v>
      </c>
      <c r="R332">
        <v>2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 s="78">
        <v>5744</v>
      </c>
      <c r="AD332" s="78">
        <v>337</v>
      </c>
      <c r="AE332" s="78">
        <v>213</v>
      </c>
      <c r="AF332" s="78">
        <v>124</v>
      </c>
      <c r="AG332" s="78">
        <v>5.866991643454039</v>
      </c>
      <c r="AH332" s="78">
        <v>3.7082172701949863</v>
      </c>
      <c r="AI332" s="78">
        <v>2.1587743732590527</v>
      </c>
    </row>
    <row r="333" spans="1:35" x14ac:dyDescent="0.25">
      <c r="A333">
        <v>34333</v>
      </c>
      <c r="B333" t="s">
        <v>1101</v>
      </c>
      <c r="C333" s="8" t="s">
        <v>136</v>
      </c>
      <c r="D333" s="4">
        <v>8.7999999999999995E-2</v>
      </c>
      <c r="H333" s="8">
        <v>0</v>
      </c>
      <c r="I333">
        <v>0</v>
      </c>
      <c r="J333">
        <v>0</v>
      </c>
      <c r="K333">
        <v>0</v>
      </c>
      <c r="L333">
        <v>3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 s="78">
        <v>2359</v>
      </c>
      <c r="AD333" s="78">
        <v>196</v>
      </c>
      <c r="AE333" s="78">
        <v>143</v>
      </c>
      <c r="AF333" s="78">
        <v>53</v>
      </c>
      <c r="AG333" s="78">
        <v>8.3086053412462899</v>
      </c>
      <c r="AH333" s="78">
        <v>6.0618906316235694</v>
      </c>
      <c r="AI333" s="78">
        <v>2.2467147096227214</v>
      </c>
    </row>
    <row r="334" spans="1:35" x14ac:dyDescent="0.25">
      <c r="A334">
        <v>34334</v>
      </c>
      <c r="B334" t="s">
        <v>1103</v>
      </c>
      <c r="C334" s="8" t="s">
        <v>116</v>
      </c>
      <c r="D334" s="4">
        <v>0.29099999999999998</v>
      </c>
      <c r="H334" s="8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 s="78" t="s">
        <v>1134</v>
      </c>
      <c r="AD334" s="78" t="s">
        <v>1134</v>
      </c>
      <c r="AE334" s="78" t="s">
        <v>1134</v>
      </c>
      <c r="AF334" s="78" t="s">
        <v>1134</v>
      </c>
      <c r="AG334" s="78" t="s">
        <v>1134</v>
      </c>
      <c r="AH334" s="78" t="s">
        <v>1134</v>
      </c>
      <c r="AI334" s="78" t="s">
        <v>1134</v>
      </c>
    </row>
    <row r="335" spans="1:35" x14ac:dyDescent="0.25">
      <c r="A335">
        <v>34335</v>
      </c>
      <c r="B335" t="s">
        <v>1105</v>
      </c>
      <c r="C335" s="8" t="s">
        <v>116</v>
      </c>
      <c r="D335" s="4">
        <v>0.17599999999999999</v>
      </c>
      <c r="H335" s="8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 s="78" t="s">
        <v>1134</v>
      </c>
      <c r="AD335" s="78" t="s">
        <v>1134</v>
      </c>
      <c r="AE335" s="78" t="s">
        <v>1134</v>
      </c>
      <c r="AF335" s="78" t="s">
        <v>1134</v>
      </c>
      <c r="AG335" s="78" t="s">
        <v>1134</v>
      </c>
      <c r="AH335" s="78" t="s">
        <v>1134</v>
      </c>
      <c r="AI335" s="78" t="s">
        <v>1134</v>
      </c>
    </row>
    <row r="336" spans="1:35" x14ac:dyDescent="0.25">
      <c r="A336">
        <v>34336</v>
      </c>
      <c r="B336" t="s">
        <v>1107</v>
      </c>
      <c r="C336" s="8" t="s">
        <v>245</v>
      </c>
      <c r="D336" s="4">
        <v>0.13900000000000001</v>
      </c>
      <c r="H336" s="8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1</v>
      </c>
      <c r="V336">
        <v>0</v>
      </c>
      <c r="W336">
        <v>0</v>
      </c>
      <c r="X336">
        <v>1</v>
      </c>
      <c r="Y336">
        <v>0</v>
      </c>
      <c r="Z336">
        <v>0</v>
      </c>
      <c r="AA336">
        <v>0</v>
      </c>
      <c r="AB336">
        <v>0</v>
      </c>
      <c r="AC336" s="78">
        <v>2431</v>
      </c>
      <c r="AD336" s="78">
        <v>277</v>
      </c>
      <c r="AE336" s="78">
        <v>165</v>
      </c>
      <c r="AF336" s="78">
        <v>112</v>
      </c>
      <c r="AG336" s="78">
        <v>11.394487865076099</v>
      </c>
      <c r="AH336" s="78">
        <v>6.7873303167420813</v>
      </c>
      <c r="AI336" s="78">
        <v>4.607157548334019</v>
      </c>
    </row>
    <row r="337" spans="1:35" x14ac:dyDescent="0.25">
      <c r="A337">
        <v>34337</v>
      </c>
      <c r="B337" t="s">
        <v>1112</v>
      </c>
      <c r="C337" s="8" t="s">
        <v>197</v>
      </c>
      <c r="D337" s="4">
        <v>7.8E-2</v>
      </c>
      <c r="H337" s="8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1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1</v>
      </c>
      <c r="AA337">
        <v>0</v>
      </c>
      <c r="AB337">
        <v>0</v>
      </c>
      <c r="AC337" s="78">
        <v>4038</v>
      </c>
      <c r="AD337" s="78">
        <v>283</v>
      </c>
      <c r="AE337" s="78">
        <v>233</v>
      </c>
      <c r="AF337" s="78">
        <v>50</v>
      </c>
      <c r="AG337" s="78">
        <v>7.008420009905894</v>
      </c>
      <c r="AH337" s="78">
        <v>5.7701832590391282</v>
      </c>
      <c r="AI337" s="78">
        <v>1.2382367508667658</v>
      </c>
    </row>
    <row r="338" spans="1:35" x14ac:dyDescent="0.25">
      <c r="A338">
        <v>34338</v>
      </c>
      <c r="B338" t="s">
        <v>1117</v>
      </c>
      <c r="C338" s="8" t="s">
        <v>116</v>
      </c>
      <c r="D338" s="4" t="s">
        <v>1134</v>
      </c>
      <c r="H338" s="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 s="78" t="s">
        <v>1134</v>
      </c>
      <c r="AD338" s="78" t="s">
        <v>1134</v>
      </c>
      <c r="AE338" s="78" t="s">
        <v>1134</v>
      </c>
      <c r="AF338" s="78" t="s">
        <v>1134</v>
      </c>
      <c r="AG338" s="78" t="s">
        <v>1134</v>
      </c>
      <c r="AH338" s="78" t="s">
        <v>1134</v>
      </c>
      <c r="AI338" s="78" t="s">
        <v>1134</v>
      </c>
    </row>
    <row r="339" spans="1:35" x14ac:dyDescent="0.25">
      <c r="A339">
        <v>34339</v>
      </c>
      <c r="B339" t="s">
        <v>1119</v>
      </c>
      <c r="C339" s="8" t="s">
        <v>116</v>
      </c>
      <c r="D339" s="4" t="s">
        <v>1134</v>
      </c>
      <c r="H339" s="8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 s="78" t="s">
        <v>1134</v>
      </c>
      <c r="AD339" s="78" t="s">
        <v>1134</v>
      </c>
      <c r="AE339" s="78" t="s">
        <v>1134</v>
      </c>
      <c r="AF339" s="78" t="s">
        <v>1134</v>
      </c>
      <c r="AG339" s="78" t="s">
        <v>1134</v>
      </c>
      <c r="AH339" s="78" t="s">
        <v>1134</v>
      </c>
      <c r="AI339" s="78" t="s">
        <v>1134</v>
      </c>
    </row>
    <row r="340" spans="1:35" x14ac:dyDescent="0.25">
      <c r="A340">
        <v>34340</v>
      </c>
      <c r="B340" t="s">
        <v>1121</v>
      </c>
      <c r="C340" s="8" t="s">
        <v>136</v>
      </c>
      <c r="D340" s="4">
        <v>4.8000000000000001E-2</v>
      </c>
      <c r="H340" s="8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 s="78" t="s">
        <v>1134</v>
      </c>
      <c r="AD340" s="78" t="s">
        <v>1134</v>
      </c>
      <c r="AE340" s="78" t="s">
        <v>1134</v>
      </c>
      <c r="AF340" s="78" t="s">
        <v>1134</v>
      </c>
      <c r="AG340" s="78" t="s">
        <v>1134</v>
      </c>
      <c r="AH340" s="78" t="s">
        <v>1134</v>
      </c>
      <c r="AI340" s="78" t="s">
        <v>1134</v>
      </c>
    </row>
    <row r="341" spans="1:35" x14ac:dyDescent="0.25">
      <c r="A341">
        <v>34341</v>
      </c>
      <c r="B341" t="s">
        <v>1123</v>
      </c>
      <c r="C341" s="8" t="s">
        <v>116</v>
      </c>
      <c r="D341" s="4">
        <v>0.11600000000000001</v>
      </c>
      <c r="H341" s="8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 s="78">
        <v>1774</v>
      </c>
      <c r="AD341" s="78">
        <v>159</v>
      </c>
      <c r="AE341" s="78">
        <v>109</v>
      </c>
      <c r="AF341" s="78">
        <v>50</v>
      </c>
      <c r="AG341" s="78">
        <v>8.9627959413754237</v>
      </c>
      <c r="AH341" s="78">
        <v>6.1443066516347242</v>
      </c>
      <c r="AI341" s="78">
        <v>2.818489289740699</v>
      </c>
    </row>
    <row r="342" spans="1:35" x14ac:dyDescent="0.25">
      <c r="A342">
        <v>34342</v>
      </c>
      <c r="B342" t="s">
        <v>1128</v>
      </c>
      <c r="C342" s="8" t="s">
        <v>116</v>
      </c>
      <c r="D342" s="4" t="s">
        <v>1134</v>
      </c>
      <c r="H342" s="8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 s="78" t="s">
        <v>1134</v>
      </c>
      <c r="AD342" s="78" t="s">
        <v>1134</v>
      </c>
      <c r="AE342" s="78" t="s">
        <v>1134</v>
      </c>
      <c r="AF342" s="78" t="s">
        <v>1134</v>
      </c>
      <c r="AG342" s="78" t="s">
        <v>1134</v>
      </c>
      <c r="AH342" s="78" t="s">
        <v>1134</v>
      </c>
      <c r="AI342" s="78" t="s">
        <v>1134</v>
      </c>
    </row>
    <row r="343" spans="1:35" x14ac:dyDescent="0.25">
      <c r="A343">
        <v>34343</v>
      </c>
      <c r="B343" t="s">
        <v>1130</v>
      </c>
      <c r="C343" s="8" t="s">
        <v>116</v>
      </c>
      <c r="D343" s="4">
        <v>4.7E-2</v>
      </c>
      <c r="H343" s="8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 s="78">
        <v>551</v>
      </c>
      <c r="AD343" s="78">
        <v>47</v>
      </c>
      <c r="AE343" s="78">
        <v>30</v>
      </c>
      <c r="AF343" s="78">
        <v>17</v>
      </c>
      <c r="AG343" s="78">
        <v>8.5299455535390205</v>
      </c>
      <c r="AH343" s="78">
        <v>5.4446460980036298</v>
      </c>
      <c r="AI343" s="78">
        <v>3.0852994555353903</v>
      </c>
    </row>
    <row r="344" spans="1:35" s="8" customFormat="1" x14ac:dyDescent="0.25">
      <c r="A344" s="8">
        <v>34344</v>
      </c>
      <c r="B344" s="8" t="s">
        <v>1132</v>
      </c>
      <c r="C344" s="8" t="s">
        <v>197</v>
      </c>
      <c r="D344" s="9">
        <v>5.0000000000000001E-3</v>
      </c>
      <c r="E344" s="5"/>
      <c r="F344" s="5"/>
      <c r="G344" s="5"/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1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78">
        <v>19804</v>
      </c>
      <c r="AD344" s="78">
        <v>891</v>
      </c>
      <c r="AE344" s="78">
        <v>790</v>
      </c>
      <c r="AF344" s="78">
        <v>101</v>
      </c>
      <c r="AG344" s="78">
        <v>4.4990910927085439</v>
      </c>
      <c r="AH344" s="78">
        <v>3.9890931125025246</v>
      </c>
      <c r="AI344" s="78">
        <v>0.50999798020601905</v>
      </c>
    </row>
    <row r="345" spans="1:35" x14ac:dyDescent="0.25">
      <c r="A345" s="8">
        <v>34</v>
      </c>
      <c r="B345" s="8" t="s">
        <v>1138</v>
      </c>
      <c r="D345" s="4">
        <v>8.5000000000000006E-2</v>
      </c>
      <c r="E345" s="5">
        <f t="shared" ref="E345:AB345" si="0">SUM(E3:E344)</f>
        <v>0</v>
      </c>
      <c r="F345" s="5">
        <f t="shared" si="0"/>
        <v>0</v>
      </c>
      <c r="G345" s="5">
        <f t="shared" si="0"/>
        <v>0</v>
      </c>
      <c r="H345" s="8">
        <f t="shared" si="0"/>
        <v>29</v>
      </c>
      <c r="I345">
        <f t="shared" si="0"/>
        <v>101</v>
      </c>
      <c r="J345">
        <f t="shared" si="0"/>
        <v>7</v>
      </c>
      <c r="K345">
        <f t="shared" si="0"/>
        <v>44</v>
      </c>
      <c r="L345">
        <f t="shared" si="0"/>
        <v>94</v>
      </c>
      <c r="M345">
        <f t="shared" si="0"/>
        <v>16</v>
      </c>
      <c r="N345">
        <f t="shared" si="0"/>
        <v>28</v>
      </c>
      <c r="O345">
        <f t="shared" si="0"/>
        <v>90</v>
      </c>
      <c r="P345">
        <f t="shared" si="0"/>
        <v>8</v>
      </c>
      <c r="Q345">
        <f t="shared" si="0"/>
        <v>38</v>
      </c>
      <c r="R345">
        <f t="shared" si="0"/>
        <v>121</v>
      </c>
      <c r="S345">
        <f t="shared" si="0"/>
        <v>16</v>
      </c>
      <c r="T345">
        <f t="shared" si="0"/>
        <v>27</v>
      </c>
      <c r="U345">
        <f t="shared" si="0"/>
        <v>98</v>
      </c>
      <c r="V345">
        <f t="shared" si="0"/>
        <v>12</v>
      </c>
      <c r="W345">
        <f t="shared" si="0"/>
        <v>15</v>
      </c>
      <c r="X345">
        <f t="shared" si="0"/>
        <v>38</v>
      </c>
      <c r="Y345">
        <f t="shared" si="0"/>
        <v>2</v>
      </c>
      <c r="Z345">
        <f t="shared" si="0"/>
        <v>12</v>
      </c>
      <c r="AA345">
        <f t="shared" si="0"/>
        <v>60</v>
      </c>
      <c r="AB345">
        <f t="shared" si="0"/>
        <v>10</v>
      </c>
      <c r="AC345" s="79">
        <v>654624</v>
      </c>
      <c r="AD345" s="79">
        <v>63144</v>
      </c>
      <c r="AE345" s="79">
        <v>45121</v>
      </c>
      <c r="AF345" s="79">
        <v>18023</v>
      </c>
      <c r="AG345" s="79">
        <v>2032.1926687069529</v>
      </c>
      <c r="AH345" s="79">
        <v>1113.4665279704889</v>
      </c>
      <c r="AI345" s="79">
        <v>918.72614073646514</v>
      </c>
    </row>
  </sheetData>
  <sortState ref="A3:AB344">
    <sortCondition ref="A3:A34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8"/>
  <sheetViews>
    <sheetView topLeftCell="A13" workbookViewId="0">
      <selection activeCell="A13" sqref="A1:XFD1048576"/>
    </sheetView>
  </sheetViews>
  <sheetFormatPr baseColWidth="10" defaultRowHeight="15" x14ac:dyDescent="0.25"/>
  <sheetData>
    <row r="2" spans="1:25" x14ac:dyDescent="0.25">
      <c r="A2" s="20" t="s">
        <v>1172</v>
      </c>
      <c r="B2" s="20" t="s">
        <v>1173</v>
      </c>
      <c r="C2" s="20" t="s">
        <v>1174</v>
      </c>
      <c r="D2" s="20" t="s">
        <v>1175</v>
      </c>
      <c r="E2" s="20" t="s">
        <v>1176</v>
      </c>
      <c r="F2" s="20" t="s">
        <v>1177</v>
      </c>
      <c r="G2" s="20" t="s">
        <v>1178</v>
      </c>
      <c r="H2" s="20" t="s">
        <v>1179</v>
      </c>
      <c r="I2" s="20" t="s">
        <v>1180</v>
      </c>
      <c r="J2" s="20" t="s">
        <v>1181</v>
      </c>
      <c r="K2" s="20" t="s">
        <v>1182</v>
      </c>
      <c r="L2" s="20" t="s">
        <v>1170</v>
      </c>
      <c r="M2" s="20" t="s">
        <v>1183</v>
      </c>
      <c r="N2" s="20" t="s">
        <v>1184</v>
      </c>
      <c r="O2" s="20" t="s">
        <v>1185</v>
      </c>
      <c r="P2" s="20" t="s">
        <v>1186</v>
      </c>
      <c r="Q2" s="20" t="s">
        <v>1187</v>
      </c>
      <c r="R2" s="20" t="s">
        <v>1188</v>
      </c>
      <c r="S2" s="20" t="s">
        <v>1189</v>
      </c>
      <c r="T2" s="20" t="s">
        <v>1190</v>
      </c>
      <c r="U2" s="20" t="s">
        <v>1191</v>
      </c>
      <c r="V2" s="20" t="s">
        <v>1192</v>
      </c>
      <c r="W2" s="20" t="s">
        <v>1193</v>
      </c>
      <c r="X2" s="20" t="s">
        <v>1194</v>
      </c>
      <c r="Y2" s="20" t="s">
        <v>1195</v>
      </c>
    </row>
    <row r="3" spans="1:25" x14ac:dyDescent="0.25">
      <c r="A3" s="21">
        <v>34001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>
        <v>25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x14ac:dyDescent="0.25">
      <c r="A4" s="21">
        <v>34002</v>
      </c>
      <c r="B4" s="22"/>
      <c r="C4" s="22"/>
      <c r="D4" s="22"/>
      <c r="E4" s="22"/>
      <c r="F4" s="22"/>
      <c r="G4" s="22"/>
      <c r="H4" s="22">
        <v>12</v>
      </c>
      <c r="I4" s="22"/>
      <c r="J4" s="22"/>
      <c r="K4" s="22"/>
      <c r="L4" s="22">
        <v>17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x14ac:dyDescent="0.25">
      <c r="A5" s="21">
        <v>34003</v>
      </c>
      <c r="B5" s="22"/>
      <c r="C5" s="22"/>
      <c r="D5" s="22"/>
      <c r="E5" s="22"/>
      <c r="F5" s="22"/>
      <c r="G5" s="22"/>
      <c r="H5" s="22">
        <v>453</v>
      </c>
      <c r="I5" s="22"/>
      <c r="J5" s="22"/>
      <c r="K5" s="22">
        <v>3</v>
      </c>
      <c r="L5" s="22">
        <v>379</v>
      </c>
      <c r="M5" s="22"/>
      <c r="N5" s="22"/>
      <c r="O5" s="22">
        <v>57</v>
      </c>
      <c r="P5" s="22"/>
      <c r="Q5" s="22">
        <v>5</v>
      </c>
      <c r="R5" s="22">
        <v>119</v>
      </c>
      <c r="S5" s="22"/>
      <c r="T5" s="22">
        <v>47</v>
      </c>
      <c r="U5" s="22"/>
      <c r="V5" s="22">
        <v>102</v>
      </c>
      <c r="W5" s="22">
        <v>4</v>
      </c>
      <c r="X5" s="22">
        <v>35</v>
      </c>
      <c r="Y5" s="22"/>
    </row>
    <row r="6" spans="1:25" x14ac:dyDescent="0.25">
      <c r="A6" s="21">
        <v>34008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>
        <v>10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x14ac:dyDescent="0.25">
      <c r="A7" s="21">
        <v>34009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>
        <v>13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x14ac:dyDescent="0.25">
      <c r="A8" s="21">
        <v>34010</v>
      </c>
      <c r="B8" s="22"/>
      <c r="C8" s="22"/>
      <c r="D8" s="22"/>
      <c r="E8" s="22"/>
      <c r="F8" s="22"/>
      <c r="G8" s="22"/>
      <c r="H8" s="22">
        <v>24</v>
      </c>
      <c r="I8" s="22"/>
      <c r="J8" s="22"/>
      <c r="K8" s="22"/>
      <c r="L8" s="22">
        <v>36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x14ac:dyDescent="0.25">
      <c r="A9" s="21">
        <v>34013</v>
      </c>
      <c r="B9" s="22"/>
      <c r="C9" s="22"/>
      <c r="D9" s="22"/>
      <c r="E9" s="22"/>
      <c r="F9" s="22"/>
      <c r="G9" s="22"/>
      <c r="H9" s="22">
        <v>8</v>
      </c>
      <c r="I9" s="22"/>
      <c r="J9" s="22"/>
      <c r="K9" s="22"/>
      <c r="L9" s="22">
        <v>7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x14ac:dyDescent="0.25">
      <c r="A10" s="21">
        <v>34019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>
        <v>7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x14ac:dyDescent="0.25">
      <c r="A11" s="21">
        <v>34022</v>
      </c>
      <c r="B11" s="22">
        <v>96</v>
      </c>
      <c r="C11" s="22"/>
      <c r="D11" s="22"/>
      <c r="E11" s="22">
        <v>152</v>
      </c>
      <c r="F11" s="22"/>
      <c r="G11" s="22">
        <v>55</v>
      </c>
      <c r="H11" s="22">
        <v>16</v>
      </c>
      <c r="I11" s="22"/>
      <c r="J11" s="22"/>
      <c r="K11" s="22"/>
      <c r="L11" s="22"/>
      <c r="M11" s="22"/>
      <c r="N11" s="22">
        <v>12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x14ac:dyDescent="0.25">
      <c r="A12" s="21">
        <v>34023</v>
      </c>
      <c r="B12" s="22"/>
      <c r="C12" s="22"/>
      <c r="D12" s="22"/>
      <c r="E12" s="22">
        <v>29</v>
      </c>
      <c r="F12" s="22"/>
      <c r="G12" s="22">
        <v>109</v>
      </c>
      <c r="H12" s="22">
        <v>65</v>
      </c>
      <c r="I12" s="22"/>
      <c r="J12" s="22"/>
      <c r="K12" s="22"/>
      <c r="L12" s="22">
        <v>138</v>
      </c>
      <c r="M12" s="22"/>
      <c r="N12" s="22"/>
      <c r="O12" s="22"/>
      <c r="P12" s="22"/>
      <c r="Q12" s="22"/>
      <c r="R12" s="22">
        <v>3</v>
      </c>
      <c r="S12" s="22">
        <v>60</v>
      </c>
      <c r="T12" s="22"/>
      <c r="U12" s="22"/>
      <c r="V12" s="22"/>
      <c r="W12" s="22"/>
      <c r="X12" s="22"/>
      <c r="Y12" s="22"/>
    </row>
    <row r="13" spans="1:25" x14ac:dyDescent="0.25">
      <c r="A13" s="21">
        <v>34024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>
        <v>49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>
        <v>27</v>
      </c>
      <c r="Y13" s="22"/>
    </row>
    <row r="14" spans="1:25" x14ac:dyDescent="0.25">
      <c r="A14" s="21">
        <v>34025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>
        <v>19</v>
      </c>
      <c r="R14" s="22"/>
      <c r="S14" s="22"/>
      <c r="T14" s="22"/>
      <c r="U14" s="22"/>
      <c r="V14" s="22"/>
      <c r="W14" s="22"/>
      <c r="X14" s="22"/>
      <c r="Y14" s="22"/>
    </row>
    <row r="15" spans="1:25" x14ac:dyDescent="0.25">
      <c r="A15" s="21">
        <v>34027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>
        <v>30</v>
      </c>
      <c r="U15" s="22"/>
      <c r="V15" s="22">
        <v>30</v>
      </c>
      <c r="W15" s="22"/>
      <c r="X15" s="22"/>
      <c r="Y15" s="22"/>
    </row>
    <row r="16" spans="1:25" x14ac:dyDescent="0.25">
      <c r="A16" s="21">
        <v>34028</v>
      </c>
      <c r="B16" s="22"/>
      <c r="C16" s="22"/>
      <c r="D16" s="22"/>
      <c r="E16" s="22"/>
      <c r="F16" s="22"/>
      <c r="G16" s="22"/>
      <c r="H16" s="22">
        <v>14</v>
      </c>
      <c r="I16" s="22"/>
      <c r="J16" s="22"/>
      <c r="K16" s="22"/>
      <c r="L16" s="22">
        <v>145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x14ac:dyDescent="0.25">
      <c r="A17" s="21">
        <v>34029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>
        <v>10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x14ac:dyDescent="0.25">
      <c r="A18" s="21">
        <v>34031</v>
      </c>
      <c r="B18" s="22"/>
      <c r="C18" s="22"/>
      <c r="D18" s="22"/>
      <c r="E18" s="22"/>
      <c r="F18" s="22"/>
      <c r="G18" s="22"/>
      <c r="H18" s="22">
        <v>93</v>
      </c>
      <c r="I18" s="22"/>
      <c r="J18" s="22"/>
      <c r="K18" s="22"/>
      <c r="L18" s="22">
        <v>67</v>
      </c>
      <c r="M18" s="22"/>
      <c r="N18" s="22"/>
      <c r="O18" s="22"/>
      <c r="P18" s="22"/>
      <c r="Q18" s="22"/>
      <c r="R18" s="22"/>
      <c r="S18" s="22"/>
      <c r="T18" s="22">
        <v>32</v>
      </c>
      <c r="U18" s="22"/>
      <c r="V18" s="22">
        <v>30</v>
      </c>
      <c r="W18" s="22"/>
      <c r="X18" s="22"/>
      <c r="Y18" s="22"/>
    </row>
    <row r="19" spans="1:25" x14ac:dyDescent="0.25">
      <c r="A19" s="21">
        <v>34032</v>
      </c>
      <c r="B19" s="22"/>
      <c r="C19" s="22"/>
      <c r="D19" s="22"/>
      <c r="E19" s="22"/>
      <c r="F19" s="22"/>
      <c r="G19" s="22">
        <v>65</v>
      </c>
      <c r="H19" s="22">
        <v>80</v>
      </c>
      <c r="I19" s="22">
        <v>32</v>
      </c>
      <c r="J19" s="22">
        <v>28</v>
      </c>
      <c r="K19" s="22">
        <v>9</v>
      </c>
      <c r="L19" s="22">
        <v>159</v>
      </c>
      <c r="M19" s="22"/>
      <c r="N19" s="22">
        <v>212</v>
      </c>
      <c r="O19" s="22">
        <v>45</v>
      </c>
      <c r="P19" s="22">
        <v>92</v>
      </c>
      <c r="Q19" s="22">
        <v>6337</v>
      </c>
      <c r="R19" s="22"/>
      <c r="S19" s="22">
        <v>98</v>
      </c>
      <c r="T19" s="22">
        <v>87</v>
      </c>
      <c r="U19" s="22"/>
      <c r="V19" s="22">
        <v>130</v>
      </c>
      <c r="W19" s="22"/>
      <c r="X19" s="22">
        <v>63</v>
      </c>
      <c r="Y19" s="22"/>
    </row>
    <row r="20" spans="1:25" x14ac:dyDescent="0.25">
      <c r="A20" s="21">
        <v>34033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>
        <v>2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x14ac:dyDescent="0.25">
      <c r="A21" s="21">
        <v>34037</v>
      </c>
      <c r="B21" s="22"/>
      <c r="C21" s="22"/>
      <c r="D21" s="22"/>
      <c r="E21" s="22"/>
      <c r="F21" s="22"/>
      <c r="G21" s="22"/>
      <c r="H21" s="22">
        <v>61</v>
      </c>
      <c r="I21" s="22"/>
      <c r="J21" s="22"/>
      <c r="K21" s="22"/>
      <c r="L21" s="22"/>
      <c r="M21" s="22"/>
      <c r="N21" s="22"/>
      <c r="O21" s="22"/>
      <c r="P21" s="22"/>
      <c r="Q21" s="22">
        <v>12</v>
      </c>
      <c r="R21" s="22"/>
      <c r="S21" s="22"/>
      <c r="T21" s="22">
        <v>37</v>
      </c>
      <c r="U21" s="22"/>
      <c r="V21" s="22"/>
      <c r="W21" s="22"/>
      <c r="X21" s="22"/>
      <c r="Y21" s="22"/>
    </row>
    <row r="22" spans="1:25" x14ac:dyDescent="0.25">
      <c r="A22" s="21">
        <v>34038</v>
      </c>
      <c r="B22" s="22"/>
      <c r="C22" s="22"/>
      <c r="D22" s="22"/>
      <c r="E22" s="22"/>
      <c r="F22" s="22"/>
      <c r="G22" s="22"/>
      <c r="H22" s="22">
        <v>32</v>
      </c>
      <c r="I22" s="22"/>
      <c r="J22" s="22"/>
      <c r="K22" s="22"/>
      <c r="L22" s="22">
        <v>82</v>
      </c>
      <c r="M22" s="22"/>
      <c r="N22" s="22"/>
      <c r="O22" s="22">
        <v>44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x14ac:dyDescent="0.25">
      <c r="A23" s="21">
        <v>34041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>
        <v>6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25">
      <c r="A24" s="21">
        <v>34043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>
        <v>5</v>
      </c>
      <c r="Y24" s="22"/>
    </row>
    <row r="25" spans="1:25" x14ac:dyDescent="0.25">
      <c r="A25" s="21">
        <v>34045</v>
      </c>
      <c r="B25" s="22"/>
      <c r="C25" s="22"/>
      <c r="D25" s="22"/>
      <c r="E25" s="22"/>
      <c r="F25" s="22"/>
      <c r="G25" s="22"/>
      <c r="H25" s="22">
        <v>9</v>
      </c>
      <c r="I25" s="22"/>
      <c r="J25" s="22"/>
      <c r="K25" s="22"/>
      <c r="L25" s="22">
        <v>4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x14ac:dyDescent="0.25">
      <c r="A26" s="21">
        <v>34050</v>
      </c>
      <c r="B26" s="22"/>
      <c r="C26" s="22"/>
      <c r="D26" s="22"/>
      <c r="E26" s="22"/>
      <c r="F26" s="22"/>
      <c r="G26" s="22"/>
      <c r="H26" s="22">
        <v>23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>
        <v>12</v>
      </c>
      <c r="T26" s="22"/>
      <c r="U26" s="22"/>
      <c r="V26" s="22"/>
      <c r="W26" s="22"/>
      <c r="X26" s="22">
        <v>13</v>
      </c>
      <c r="Y26" s="22"/>
    </row>
    <row r="27" spans="1:25" x14ac:dyDescent="0.25">
      <c r="A27" s="21">
        <v>34051</v>
      </c>
      <c r="B27" s="22"/>
      <c r="C27" s="22"/>
      <c r="D27" s="22"/>
      <c r="E27" s="22"/>
      <c r="F27" s="22"/>
      <c r="G27" s="22"/>
      <c r="H27" s="22">
        <v>25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x14ac:dyDescent="0.25">
      <c r="A28" s="21">
        <v>34052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>
        <v>26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x14ac:dyDescent="0.25">
      <c r="A29" s="21">
        <v>34055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>
        <v>6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x14ac:dyDescent="0.25">
      <c r="A30" s="21">
        <v>34056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>
        <v>16</v>
      </c>
      <c r="U30" s="22"/>
      <c r="V30" s="22"/>
      <c r="W30" s="22"/>
      <c r="X30" s="22"/>
      <c r="Y30" s="22"/>
    </row>
    <row r="31" spans="1:25" x14ac:dyDescent="0.25">
      <c r="A31" s="21">
        <v>34057</v>
      </c>
      <c r="B31" s="22">
        <v>62</v>
      </c>
      <c r="C31" s="22"/>
      <c r="D31" s="22"/>
      <c r="E31" s="22">
        <v>403</v>
      </c>
      <c r="F31" s="22"/>
      <c r="G31" s="22">
        <v>336</v>
      </c>
      <c r="H31" s="22">
        <v>124</v>
      </c>
      <c r="I31" s="22">
        <v>17</v>
      </c>
      <c r="J31" s="22"/>
      <c r="K31" s="22"/>
      <c r="L31" s="22">
        <v>119</v>
      </c>
      <c r="M31" s="22"/>
      <c r="N31" s="22">
        <v>25</v>
      </c>
      <c r="O31" s="22">
        <v>237</v>
      </c>
      <c r="P31" s="22"/>
      <c r="Q31" s="22"/>
      <c r="R31" s="22"/>
      <c r="S31" s="22"/>
      <c r="T31" s="22">
        <v>298</v>
      </c>
      <c r="U31" s="22"/>
      <c r="V31" s="22">
        <v>133</v>
      </c>
      <c r="W31" s="22"/>
      <c r="X31" s="22">
        <v>40</v>
      </c>
      <c r="Y31" s="22"/>
    </row>
    <row r="32" spans="1:25" x14ac:dyDescent="0.25">
      <c r="A32" s="21">
        <v>34058</v>
      </c>
      <c r="B32" s="22">
        <v>83</v>
      </c>
      <c r="C32" s="22"/>
      <c r="D32" s="22"/>
      <c r="E32" s="22">
        <v>23</v>
      </c>
      <c r="F32" s="22"/>
      <c r="G32" s="22"/>
      <c r="H32" s="22">
        <v>33</v>
      </c>
      <c r="I32" s="22"/>
      <c r="J32" s="22"/>
      <c r="K32" s="22"/>
      <c r="L32" s="22">
        <v>110</v>
      </c>
      <c r="M32" s="22"/>
      <c r="N32" s="22"/>
      <c r="O32" s="22"/>
      <c r="P32" s="22"/>
      <c r="Q32" s="22"/>
      <c r="R32" s="22"/>
      <c r="S32" s="22"/>
      <c r="T32" s="22">
        <v>17</v>
      </c>
      <c r="U32" s="22"/>
      <c r="V32" s="22">
        <v>28</v>
      </c>
      <c r="W32" s="22"/>
      <c r="X32" s="22">
        <v>8</v>
      </c>
      <c r="Y32" s="22"/>
    </row>
    <row r="33" spans="1:25" x14ac:dyDescent="0.25">
      <c r="A33" s="21">
        <v>34059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>
        <v>2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x14ac:dyDescent="0.25">
      <c r="A34" s="21">
        <v>34063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>
        <v>5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25">
      <c r="A35" s="21">
        <v>34064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>
        <v>39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x14ac:dyDescent="0.25">
      <c r="A36" s="21">
        <v>34065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>
        <v>8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x14ac:dyDescent="0.25">
      <c r="A37" s="21">
        <v>34069</v>
      </c>
      <c r="B37" s="22"/>
      <c r="C37" s="22"/>
      <c r="D37" s="22"/>
      <c r="E37" s="22"/>
      <c r="F37" s="22"/>
      <c r="G37" s="22"/>
      <c r="H37" s="22">
        <v>8</v>
      </c>
      <c r="I37" s="22"/>
      <c r="J37" s="22"/>
      <c r="K37" s="22"/>
      <c r="L37" s="22">
        <v>39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25">
      <c r="A38" s="21">
        <v>34070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>
        <v>5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x14ac:dyDescent="0.25">
      <c r="A39" s="21">
        <v>34071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>
        <v>3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x14ac:dyDescent="0.25">
      <c r="A40" s="21">
        <v>34073</v>
      </c>
      <c r="B40" s="22"/>
      <c r="C40" s="22"/>
      <c r="D40" s="22"/>
      <c r="E40" s="22"/>
      <c r="F40" s="22"/>
      <c r="G40" s="22"/>
      <c r="H40" s="22">
        <v>52</v>
      </c>
      <c r="I40" s="22"/>
      <c r="J40" s="22"/>
      <c r="K40" s="22"/>
      <c r="L40" s="22"/>
      <c r="M40" s="22"/>
      <c r="N40" s="22"/>
      <c r="O40" s="22"/>
      <c r="P40" s="22"/>
      <c r="Q40" s="22">
        <v>27</v>
      </c>
      <c r="R40" s="22"/>
      <c r="S40" s="22"/>
      <c r="T40" s="22"/>
      <c r="U40" s="22"/>
      <c r="V40" s="22"/>
      <c r="W40" s="22"/>
      <c r="X40" s="22"/>
      <c r="Y40" s="22"/>
    </row>
    <row r="41" spans="1:25" x14ac:dyDescent="0.25">
      <c r="A41" s="21">
        <v>34074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>
        <v>42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x14ac:dyDescent="0.25">
      <c r="A42" s="21">
        <v>34076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>
        <v>16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x14ac:dyDescent="0.25">
      <c r="A43" s="21">
        <v>34077</v>
      </c>
      <c r="B43" s="22">
        <v>95</v>
      </c>
      <c r="C43" s="22"/>
      <c r="D43" s="22"/>
      <c r="E43" s="22">
        <v>40</v>
      </c>
      <c r="F43" s="22"/>
      <c r="G43" s="22"/>
      <c r="H43" s="22">
        <v>81</v>
      </c>
      <c r="I43" s="22"/>
      <c r="J43" s="22"/>
      <c r="K43" s="22"/>
      <c r="L43" s="22">
        <v>75</v>
      </c>
      <c r="M43" s="22"/>
      <c r="N43" s="22"/>
      <c r="O43" s="22"/>
      <c r="P43" s="22"/>
      <c r="Q43" s="22"/>
      <c r="R43" s="22"/>
      <c r="S43" s="22"/>
      <c r="T43" s="22"/>
      <c r="U43" s="22"/>
      <c r="V43" s="22">
        <v>59</v>
      </c>
      <c r="W43" s="22"/>
      <c r="X43" s="22"/>
      <c r="Y43" s="22"/>
    </row>
    <row r="44" spans="1:25" x14ac:dyDescent="0.25">
      <c r="A44" s="21">
        <v>34078</v>
      </c>
      <c r="B44" s="22"/>
      <c r="C44" s="22"/>
      <c r="D44" s="22"/>
      <c r="E44" s="22"/>
      <c r="F44" s="22"/>
      <c r="G44" s="22"/>
      <c r="H44" s="22">
        <v>6</v>
      </c>
      <c r="I44" s="22"/>
      <c r="J44" s="22"/>
      <c r="K44" s="22"/>
      <c r="L44" s="22">
        <v>11</v>
      </c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x14ac:dyDescent="0.25">
      <c r="A45" s="21">
        <v>34079</v>
      </c>
      <c r="B45" s="22"/>
      <c r="C45" s="22"/>
      <c r="D45" s="22"/>
      <c r="E45" s="22"/>
      <c r="F45" s="22"/>
      <c r="G45" s="22">
        <v>90</v>
      </c>
      <c r="H45" s="22">
        <v>100</v>
      </c>
      <c r="I45" s="22"/>
      <c r="J45" s="22"/>
      <c r="K45" s="22"/>
      <c r="L45" s="22">
        <v>500</v>
      </c>
      <c r="M45" s="22"/>
      <c r="N45" s="22"/>
      <c r="O45" s="22"/>
      <c r="P45" s="22"/>
      <c r="Q45" s="22"/>
      <c r="R45" s="22"/>
      <c r="S45" s="22"/>
      <c r="T45" s="22">
        <v>67</v>
      </c>
      <c r="U45" s="22"/>
      <c r="V45" s="22">
        <v>13</v>
      </c>
      <c r="W45" s="22"/>
      <c r="X45" s="22"/>
      <c r="Y45" s="22"/>
    </row>
    <row r="46" spans="1:25" x14ac:dyDescent="0.25">
      <c r="A46" s="21">
        <v>34081</v>
      </c>
      <c r="B46" s="22"/>
      <c r="C46" s="22"/>
      <c r="D46" s="22"/>
      <c r="E46" s="22"/>
      <c r="F46" s="22"/>
      <c r="G46" s="22"/>
      <c r="H46" s="22">
        <v>46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>
        <v>56</v>
      </c>
      <c r="Y46" s="22"/>
    </row>
    <row r="47" spans="1:25" x14ac:dyDescent="0.25">
      <c r="A47" s="21">
        <v>34082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>
        <v>15</v>
      </c>
      <c r="U47" s="22"/>
      <c r="V47" s="22"/>
      <c r="W47" s="22"/>
      <c r="X47" s="22"/>
      <c r="Y47" s="22"/>
    </row>
    <row r="48" spans="1:25" x14ac:dyDescent="0.25">
      <c r="A48" s="21">
        <v>34084</v>
      </c>
      <c r="B48" s="22"/>
      <c r="C48" s="22"/>
      <c r="D48" s="22"/>
      <c r="E48" s="22"/>
      <c r="F48" s="22"/>
      <c r="G48" s="22"/>
      <c r="H48" s="22">
        <v>22</v>
      </c>
      <c r="I48" s="22"/>
      <c r="J48" s="22"/>
      <c r="K48" s="22"/>
      <c r="L48" s="22"/>
      <c r="M48" s="22"/>
      <c r="N48" s="22"/>
      <c r="O48" s="22"/>
      <c r="P48" s="22"/>
      <c r="Q48" s="22">
        <v>5</v>
      </c>
      <c r="R48" s="22"/>
      <c r="S48" s="22"/>
      <c r="T48" s="22"/>
      <c r="U48" s="22"/>
      <c r="V48" s="22"/>
      <c r="W48" s="22"/>
      <c r="X48" s="22"/>
      <c r="Y48" s="22"/>
    </row>
    <row r="49" spans="1:25" x14ac:dyDescent="0.25">
      <c r="A49" s="21">
        <v>34086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>
        <v>9</v>
      </c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x14ac:dyDescent="0.25">
      <c r="A50" s="21">
        <v>34087</v>
      </c>
      <c r="B50" s="22">
        <v>67</v>
      </c>
      <c r="C50" s="22"/>
      <c r="D50" s="22"/>
      <c r="E50" s="22"/>
      <c r="F50" s="22"/>
      <c r="G50" s="22"/>
      <c r="H50" s="22">
        <v>14</v>
      </c>
      <c r="I50" s="22"/>
      <c r="J50" s="22"/>
      <c r="K50" s="22"/>
      <c r="L50" s="22">
        <v>19</v>
      </c>
      <c r="M50" s="22"/>
      <c r="N50" s="22"/>
      <c r="O50" s="22"/>
      <c r="P50" s="22"/>
      <c r="Q50" s="22"/>
      <c r="R50" s="22"/>
      <c r="S50" s="22"/>
      <c r="T50" s="22">
        <v>11</v>
      </c>
      <c r="U50" s="22"/>
      <c r="V50" s="22">
        <v>36</v>
      </c>
      <c r="W50" s="22"/>
      <c r="X50" s="22"/>
      <c r="Y50" s="22"/>
    </row>
    <row r="51" spans="1:25" x14ac:dyDescent="0.25">
      <c r="A51" s="21">
        <v>34088</v>
      </c>
      <c r="B51" s="22">
        <v>44</v>
      </c>
      <c r="C51" s="22"/>
      <c r="D51" s="22"/>
      <c r="E51" s="22">
        <v>20</v>
      </c>
      <c r="F51" s="22"/>
      <c r="G51" s="22"/>
      <c r="H51" s="22">
        <v>80</v>
      </c>
      <c r="I51" s="22"/>
      <c r="J51" s="22"/>
      <c r="K51" s="22"/>
      <c r="L51" s="22">
        <v>50</v>
      </c>
      <c r="M51" s="22"/>
      <c r="N51" s="22"/>
      <c r="O51" s="22"/>
      <c r="P51" s="22"/>
      <c r="Q51" s="22"/>
      <c r="R51" s="22"/>
      <c r="S51" s="22"/>
      <c r="T51" s="22"/>
      <c r="U51" s="22"/>
      <c r="V51" s="22">
        <v>50</v>
      </c>
      <c r="W51" s="22"/>
      <c r="X51" s="22"/>
      <c r="Y51" s="22"/>
    </row>
    <row r="52" spans="1:25" x14ac:dyDescent="0.25">
      <c r="A52" s="21">
        <v>34089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>
        <v>24</v>
      </c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x14ac:dyDescent="0.25">
      <c r="A53" s="21">
        <v>34090</v>
      </c>
      <c r="B53" s="22">
        <v>131</v>
      </c>
      <c r="C53" s="22"/>
      <c r="D53" s="22"/>
      <c r="E53" s="22">
        <v>114</v>
      </c>
      <c r="F53" s="22"/>
      <c r="G53" s="22">
        <v>41</v>
      </c>
      <c r="H53" s="22">
        <v>19</v>
      </c>
      <c r="I53" s="22"/>
      <c r="J53" s="22"/>
      <c r="K53" s="22"/>
      <c r="L53" s="22">
        <v>63</v>
      </c>
      <c r="M53" s="22"/>
      <c r="N53" s="22"/>
      <c r="O53" s="22">
        <v>6</v>
      </c>
      <c r="P53" s="22"/>
      <c r="Q53" s="22"/>
      <c r="R53" s="22"/>
      <c r="S53" s="22"/>
      <c r="T53" s="22">
        <v>66</v>
      </c>
      <c r="U53" s="22"/>
      <c r="V53" s="22">
        <v>41</v>
      </c>
      <c r="W53" s="22"/>
      <c r="X53" s="22"/>
      <c r="Y53" s="22"/>
    </row>
    <row r="54" spans="1:25" x14ac:dyDescent="0.25">
      <c r="A54" s="21">
        <v>34094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>
        <v>2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x14ac:dyDescent="0.25">
      <c r="A55" s="21">
        <v>34095</v>
      </c>
      <c r="B55" s="22">
        <v>5</v>
      </c>
      <c r="C55" s="22"/>
      <c r="D55" s="22"/>
      <c r="E55" s="22">
        <v>24</v>
      </c>
      <c r="F55" s="22"/>
      <c r="G55" s="22"/>
      <c r="H55" s="22"/>
      <c r="I55" s="22"/>
      <c r="J55" s="22"/>
      <c r="K55" s="22"/>
      <c r="L55" s="22">
        <v>75</v>
      </c>
      <c r="M55" s="22"/>
      <c r="N55" s="22"/>
      <c r="O55" s="22"/>
      <c r="P55" s="22"/>
      <c r="Q55" s="22"/>
      <c r="R55" s="22"/>
      <c r="S55" s="22"/>
      <c r="T55" s="22"/>
      <c r="U55" s="22"/>
      <c r="V55" s="22">
        <v>26</v>
      </c>
      <c r="W55" s="22"/>
      <c r="X55" s="22">
        <v>31</v>
      </c>
      <c r="Y55" s="22"/>
    </row>
    <row r="56" spans="1:25" x14ac:dyDescent="0.25">
      <c r="A56" s="21">
        <v>34096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>
        <v>5</v>
      </c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x14ac:dyDescent="0.25">
      <c r="A57" s="21">
        <v>34097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>
        <v>6</v>
      </c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x14ac:dyDescent="0.25">
      <c r="A58" s="21">
        <v>34101</v>
      </c>
      <c r="B58" s="22"/>
      <c r="C58" s="22"/>
      <c r="D58" s="22"/>
      <c r="E58" s="22"/>
      <c r="F58" s="22"/>
      <c r="G58" s="22"/>
      <c r="H58" s="22">
        <v>21</v>
      </c>
      <c r="I58" s="22"/>
      <c r="J58" s="22"/>
      <c r="K58" s="22"/>
      <c r="L58" s="22">
        <v>111</v>
      </c>
      <c r="M58" s="22"/>
      <c r="N58" s="22"/>
      <c r="O58" s="22"/>
      <c r="P58" s="22"/>
      <c r="Q58" s="22"/>
      <c r="R58" s="22"/>
      <c r="S58" s="22"/>
      <c r="T58" s="22"/>
      <c r="U58" s="22"/>
      <c r="V58" s="22">
        <v>31</v>
      </c>
      <c r="W58" s="22"/>
      <c r="X58" s="22"/>
      <c r="Y58" s="22"/>
    </row>
    <row r="59" spans="1:25" x14ac:dyDescent="0.25">
      <c r="A59" s="21">
        <v>34103</v>
      </c>
      <c r="B59" s="22"/>
      <c r="C59" s="22"/>
      <c r="D59" s="22"/>
      <c r="E59" s="22"/>
      <c r="F59" s="22"/>
      <c r="G59" s="22"/>
      <c r="H59" s="22">
        <v>6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x14ac:dyDescent="0.25">
      <c r="A60" s="21">
        <v>34107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>
        <v>4</v>
      </c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x14ac:dyDescent="0.25">
      <c r="A61" s="21">
        <v>34108</v>
      </c>
      <c r="B61" s="22"/>
      <c r="C61" s="22"/>
      <c r="D61" s="22"/>
      <c r="E61" s="22"/>
      <c r="F61" s="22"/>
      <c r="G61" s="22">
        <v>192</v>
      </c>
      <c r="H61" s="22">
        <v>51</v>
      </c>
      <c r="I61" s="22"/>
      <c r="J61" s="22"/>
      <c r="K61" s="22"/>
      <c r="L61" s="22">
        <v>1399</v>
      </c>
      <c r="M61" s="22"/>
      <c r="N61" s="22"/>
      <c r="O61" s="22"/>
      <c r="P61" s="22"/>
      <c r="Q61" s="22"/>
      <c r="R61" s="22"/>
      <c r="S61" s="22"/>
      <c r="T61" s="22">
        <v>108</v>
      </c>
      <c r="U61" s="22"/>
      <c r="V61" s="22">
        <v>46</v>
      </c>
      <c r="W61" s="22"/>
      <c r="X61" s="22">
        <v>29</v>
      </c>
      <c r="Y61" s="22"/>
    </row>
    <row r="62" spans="1:25" x14ac:dyDescent="0.25">
      <c r="A62" s="21">
        <v>34109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>
        <v>29</v>
      </c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x14ac:dyDescent="0.25">
      <c r="A63" s="21">
        <v>34111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>
        <v>253</v>
      </c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x14ac:dyDescent="0.25">
      <c r="A64" s="21">
        <v>34113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>
        <v>111</v>
      </c>
      <c r="M64" s="22"/>
      <c r="N64" s="22"/>
      <c r="O64" s="22">
        <v>47</v>
      </c>
      <c r="P64" s="22"/>
      <c r="Q64" s="22"/>
      <c r="R64" s="22">
        <v>44</v>
      </c>
      <c r="S64" s="22"/>
      <c r="T64" s="22"/>
      <c r="U64" s="22"/>
      <c r="V64" s="22">
        <v>30</v>
      </c>
      <c r="W64" s="22"/>
      <c r="X64" s="22">
        <v>11</v>
      </c>
      <c r="Y64" s="22"/>
    </row>
    <row r="65" spans="1:25" x14ac:dyDescent="0.25">
      <c r="A65" s="21">
        <v>34114</v>
      </c>
      <c r="B65" s="22"/>
      <c r="C65" s="22"/>
      <c r="D65" s="22"/>
      <c r="E65" s="22"/>
      <c r="F65" s="22"/>
      <c r="G65" s="22"/>
      <c r="H65" s="22">
        <v>35</v>
      </c>
      <c r="I65" s="22"/>
      <c r="J65" s="22"/>
      <c r="K65" s="22"/>
      <c r="L65" s="22">
        <v>285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x14ac:dyDescent="0.25">
      <c r="A66" s="21">
        <v>34116</v>
      </c>
      <c r="B66" s="22">
        <v>46</v>
      </c>
      <c r="C66" s="22"/>
      <c r="D66" s="22"/>
      <c r="E66" s="22">
        <v>51</v>
      </c>
      <c r="F66" s="22"/>
      <c r="G66" s="22">
        <v>107</v>
      </c>
      <c r="H66" s="22"/>
      <c r="I66" s="22"/>
      <c r="J66" s="22"/>
      <c r="K66" s="22"/>
      <c r="L66" s="22">
        <v>86</v>
      </c>
      <c r="M66" s="22"/>
      <c r="N66" s="22"/>
      <c r="O66" s="22">
        <v>28</v>
      </c>
      <c r="P66" s="22"/>
      <c r="Q66" s="22"/>
      <c r="R66" s="22"/>
      <c r="S66" s="22"/>
      <c r="T66" s="22">
        <v>46</v>
      </c>
      <c r="U66" s="22"/>
      <c r="V66" s="22">
        <v>103</v>
      </c>
      <c r="W66" s="22"/>
      <c r="X66" s="22">
        <v>3</v>
      </c>
      <c r="Y66" s="22"/>
    </row>
    <row r="67" spans="1:25" x14ac:dyDescent="0.25">
      <c r="A67" s="21">
        <v>34117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>
        <v>4</v>
      </c>
      <c r="M67" s="22"/>
      <c r="N67" s="22"/>
      <c r="O67" s="22">
        <v>12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x14ac:dyDescent="0.25">
      <c r="A68" s="21">
        <v>34119</v>
      </c>
      <c r="B68" s="22"/>
      <c r="C68" s="22"/>
      <c r="D68" s="22"/>
      <c r="E68" s="22"/>
      <c r="F68" s="22"/>
      <c r="G68" s="22"/>
      <c r="H68" s="22">
        <v>5</v>
      </c>
      <c r="I68" s="22"/>
      <c r="J68" s="22"/>
      <c r="K68" s="22"/>
      <c r="L68" s="22">
        <v>42</v>
      </c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x14ac:dyDescent="0.25">
      <c r="A69" s="21">
        <v>34120</v>
      </c>
      <c r="B69" s="22">
        <v>90</v>
      </c>
      <c r="C69" s="22"/>
      <c r="D69" s="22"/>
      <c r="E69" s="22">
        <v>104</v>
      </c>
      <c r="F69" s="22"/>
      <c r="G69" s="22"/>
      <c r="H69" s="22">
        <v>61</v>
      </c>
      <c r="I69" s="22"/>
      <c r="J69" s="22"/>
      <c r="K69" s="22"/>
      <c r="L69" s="22">
        <v>21</v>
      </c>
      <c r="M69" s="22"/>
      <c r="N69" s="22"/>
      <c r="O69" s="22">
        <v>66</v>
      </c>
      <c r="P69" s="22"/>
      <c r="Q69" s="22"/>
      <c r="R69" s="22"/>
      <c r="S69" s="22"/>
      <c r="T69" s="22">
        <v>38</v>
      </c>
      <c r="U69" s="22"/>
      <c r="V69" s="22">
        <v>54</v>
      </c>
      <c r="W69" s="22"/>
      <c r="X69" s="22"/>
      <c r="Y69" s="22"/>
    </row>
    <row r="70" spans="1:25" x14ac:dyDescent="0.25">
      <c r="A70" s="21">
        <v>34123</v>
      </c>
      <c r="B70" s="22">
        <v>164</v>
      </c>
      <c r="C70" s="22"/>
      <c r="D70" s="22"/>
      <c r="E70" s="22">
        <v>77</v>
      </c>
      <c r="F70" s="22"/>
      <c r="G70" s="22">
        <v>109</v>
      </c>
      <c r="H70" s="22">
        <v>190</v>
      </c>
      <c r="I70" s="22"/>
      <c r="J70" s="22"/>
      <c r="K70" s="22">
        <v>1</v>
      </c>
      <c r="L70" s="22"/>
      <c r="M70" s="22"/>
      <c r="N70" s="22"/>
      <c r="O70" s="22">
        <v>123</v>
      </c>
      <c r="P70" s="22"/>
      <c r="Q70" s="22"/>
      <c r="R70" s="22"/>
      <c r="S70" s="22"/>
      <c r="T70" s="22">
        <v>121</v>
      </c>
      <c r="U70" s="22"/>
      <c r="V70" s="22">
        <v>30</v>
      </c>
      <c r="W70" s="22"/>
      <c r="X70" s="22"/>
      <c r="Y70" s="22"/>
    </row>
    <row r="71" spans="1:25" x14ac:dyDescent="0.25">
      <c r="A71" s="21">
        <v>34126</v>
      </c>
      <c r="B71" s="22"/>
      <c r="C71" s="22"/>
      <c r="D71" s="22"/>
      <c r="E71" s="22"/>
      <c r="F71" s="22"/>
      <c r="G71" s="22"/>
      <c r="H71" s="22">
        <v>17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x14ac:dyDescent="0.25">
      <c r="A72" s="21">
        <v>34127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>
        <v>21</v>
      </c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>
        <v>32</v>
      </c>
      <c r="Y72" s="22"/>
    </row>
    <row r="73" spans="1:25" x14ac:dyDescent="0.25">
      <c r="A73" s="21">
        <v>34129</v>
      </c>
      <c r="B73" s="22">
        <v>103</v>
      </c>
      <c r="C73" s="22"/>
      <c r="D73" s="22"/>
      <c r="E73" s="22">
        <v>224</v>
      </c>
      <c r="F73" s="22"/>
      <c r="G73" s="22"/>
      <c r="H73" s="22">
        <v>260</v>
      </c>
      <c r="I73" s="22"/>
      <c r="J73" s="22"/>
      <c r="K73" s="22"/>
      <c r="L73" s="22">
        <v>28</v>
      </c>
      <c r="M73" s="22"/>
      <c r="N73" s="22">
        <v>36</v>
      </c>
      <c r="O73" s="22">
        <v>12</v>
      </c>
      <c r="P73" s="22"/>
      <c r="Q73" s="22"/>
      <c r="R73" s="22"/>
      <c r="S73" s="22"/>
      <c r="T73" s="22">
        <v>142</v>
      </c>
      <c r="U73" s="22"/>
      <c r="V73" s="22"/>
      <c r="W73" s="22"/>
      <c r="X73" s="22">
        <v>8</v>
      </c>
      <c r="Y73" s="22"/>
    </row>
    <row r="74" spans="1:25" x14ac:dyDescent="0.25">
      <c r="A74" s="21">
        <v>34131</v>
      </c>
      <c r="B74" s="22"/>
      <c r="C74" s="22"/>
      <c r="D74" s="22"/>
      <c r="E74" s="22"/>
      <c r="F74" s="22"/>
      <c r="G74" s="22"/>
      <c r="H74" s="22">
        <v>8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x14ac:dyDescent="0.25">
      <c r="A75" s="21">
        <v>34134</v>
      </c>
      <c r="B75" s="22">
        <v>30</v>
      </c>
      <c r="C75" s="22"/>
      <c r="D75" s="22"/>
      <c r="E75" s="22"/>
      <c r="F75" s="22"/>
      <c r="G75" s="22"/>
      <c r="H75" s="22"/>
      <c r="I75" s="22"/>
      <c r="J75" s="22"/>
      <c r="K75" s="22"/>
      <c r="L75" s="22">
        <v>58</v>
      </c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>
        <v>67</v>
      </c>
      <c r="Y75" s="22"/>
    </row>
    <row r="76" spans="1:25" x14ac:dyDescent="0.25">
      <c r="A76" s="21">
        <v>34135</v>
      </c>
      <c r="B76" s="22"/>
      <c r="C76" s="22"/>
      <c r="D76" s="22"/>
      <c r="E76" s="22"/>
      <c r="F76" s="22"/>
      <c r="G76" s="22"/>
      <c r="H76" s="22">
        <v>20</v>
      </c>
      <c r="I76" s="22"/>
      <c r="J76" s="22"/>
      <c r="K76" s="22"/>
      <c r="L76" s="22">
        <v>60</v>
      </c>
      <c r="M76" s="22"/>
      <c r="N76" s="22"/>
      <c r="O76" s="22"/>
      <c r="P76" s="22"/>
      <c r="Q76" s="22">
        <v>11</v>
      </c>
      <c r="R76" s="22"/>
      <c r="S76" s="22"/>
      <c r="T76" s="22"/>
      <c r="U76" s="22"/>
      <c r="V76" s="22"/>
      <c r="W76" s="22"/>
      <c r="X76" s="22"/>
      <c r="Y76" s="22"/>
    </row>
    <row r="77" spans="1:25" x14ac:dyDescent="0.25">
      <c r="A77" s="21">
        <v>34136</v>
      </c>
      <c r="B77" s="22"/>
      <c r="C77" s="22"/>
      <c r="D77" s="22"/>
      <c r="E77" s="22"/>
      <c r="F77" s="22"/>
      <c r="G77" s="22"/>
      <c r="H77" s="22">
        <v>17</v>
      </c>
      <c r="I77" s="22"/>
      <c r="J77" s="22"/>
      <c r="K77" s="22"/>
      <c r="L77" s="22">
        <v>13</v>
      </c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x14ac:dyDescent="0.25">
      <c r="A78" s="21">
        <v>34139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>
        <v>7</v>
      </c>
      <c r="R78" s="22"/>
      <c r="S78" s="22"/>
      <c r="T78" s="22"/>
      <c r="U78" s="22"/>
      <c r="V78" s="22"/>
      <c r="W78" s="22"/>
      <c r="X78" s="22"/>
      <c r="Y78" s="22"/>
    </row>
    <row r="79" spans="1:25" x14ac:dyDescent="0.25">
      <c r="A79" s="21">
        <v>34140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>
        <v>26</v>
      </c>
      <c r="R79" s="22"/>
      <c r="S79" s="22"/>
      <c r="T79" s="22"/>
      <c r="U79" s="22"/>
      <c r="V79" s="22"/>
      <c r="W79" s="22"/>
      <c r="X79" s="22"/>
      <c r="Y79" s="22"/>
    </row>
    <row r="80" spans="1:25" x14ac:dyDescent="0.25">
      <c r="A80" s="21">
        <v>34141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>
        <v>17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x14ac:dyDescent="0.25">
      <c r="A81" s="21">
        <v>34142</v>
      </c>
      <c r="B81" s="22"/>
      <c r="C81" s="22"/>
      <c r="D81" s="22"/>
      <c r="E81" s="22"/>
      <c r="F81" s="22"/>
      <c r="G81" s="22">
        <v>228</v>
      </c>
      <c r="H81" s="22">
        <v>4</v>
      </c>
      <c r="I81" s="22"/>
      <c r="J81" s="22"/>
      <c r="K81" s="22"/>
      <c r="L81" s="22">
        <v>243</v>
      </c>
      <c r="M81" s="22"/>
      <c r="N81" s="22"/>
      <c r="O81" s="22">
        <v>26</v>
      </c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x14ac:dyDescent="0.25">
      <c r="A82" s="21">
        <v>34143</v>
      </c>
      <c r="B82" s="22"/>
      <c r="C82" s="22"/>
      <c r="D82" s="22"/>
      <c r="E82" s="22"/>
      <c r="F82" s="22"/>
      <c r="G82" s="22"/>
      <c r="H82" s="22">
        <v>21</v>
      </c>
      <c r="I82" s="22"/>
      <c r="J82" s="22"/>
      <c r="K82" s="22"/>
      <c r="L82" s="22">
        <v>21</v>
      </c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x14ac:dyDescent="0.25">
      <c r="A83" s="21">
        <v>34144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>
        <v>5</v>
      </c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x14ac:dyDescent="0.25">
      <c r="A84" s="21">
        <v>34145</v>
      </c>
      <c r="B84" s="22">
        <v>555</v>
      </c>
      <c r="C84" s="22"/>
      <c r="D84" s="22"/>
      <c r="E84" s="22">
        <v>17</v>
      </c>
      <c r="F84" s="22"/>
      <c r="G84" s="22">
        <v>157</v>
      </c>
      <c r="H84" s="22">
        <v>239</v>
      </c>
      <c r="I84" s="22"/>
      <c r="J84" s="22"/>
      <c r="K84" s="22"/>
      <c r="L84" s="22">
        <v>362</v>
      </c>
      <c r="M84" s="22"/>
      <c r="N84" s="22">
        <v>43</v>
      </c>
      <c r="O84" s="22">
        <v>54</v>
      </c>
      <c r="P84" s="22"/>
      <c r="Q84" s="22"/>
      <c r="R84" s="22"/>
      <c r="S84" s="22"/>
      <c r="T84" s="22">
        <v>67</v>
      </c>
      <c r="U84" s="22"/>
      <c r="V84" s="22"/>
      <c r="W84" s="22"/>
      <c r="X84" s="22">
        <v>120</v>
      </c>
      <c r="Y84" s="22">
        <v>85</v>
      </c>
    </row>
    <row r="85" spans="1:25" x14ac:dyDescent="0.25">
      <c r="A85" s="21">
        <v>34146</v>
      </c>
      <c r="B85" s="22">
        <v>139</v>
      </c>
      <c r="C85" s="22"/>
      <c r="D85" s="22"/>
      <c r="E85" s="22"/>
      <c r="F85" s="22"/>
      <c r="G85" s="22"/>
      <c r="H85" s="22"/>
      <c r="I85" s="22"/>
      <c r="J85" s="22"/>
      <c r="K85" s="22"/>
      <c r="L85" s="22">
        <v>76</v>
      </c>
      <c r="M85" s="22"/>
      <c r="N85" s="22"/>
      <c r="O85" s="22">
        <v>18</v>
      </c>
      <c r="P85" s="22"/>
      <c r="Q85" s="22"/>
      <c r="R85" s="22"/>
      <c r="S85" s="22"/>
      <c r="T85" s="22">
        <v>43</v>
      </c>
      <c r="U85" s="22"/>
      <c r="V85" s="22"/>
      <c r="W85" s="22"/>
      <c r="X85" s="22"/>
      <c r="Y85" s="22"/>
    </row>
    <row r="86" spans="1:25" x14ac:dyDescent="0.25">
      <c r="A86" s="21">
        <v>34147</v>
      </c>
      <c r="B86" s="22"/>
      <c r="C86" s="22"/>
      <c r="D86" s="22"/>
      <c r="E86" s="22"/>
      <c r="F86" s="22"/>
      <c r="G86" s="22"/>
      <c r="H86" s="22">
        <v>21</v>
      </c>
      <c r="I86" s="22"/>
      <c r="J86" s="22"/>
      <c r="K86" s="22"/>
      <c r="L86" s="22">
        <v>25</v>
      </c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x14ac:dyDescent="0.25">
      <c r="A87" s="21">
        <v>34148</v>
      </c>
      <c r="B87" s="22"/>
      <c r="C87" s="22"/>
      <c r="D87" s="22"/>
      <c r="E87" s="22"/>
      <c r="F87" s="22"/>
      <c r="G87" s="22"/>
      <c r="H87" s="22">
        <v>101</v>
      </c>
      <c r="I87" s="22"/>
      <c r="J87" s="22"/>
      <c r="K87" s="22"/>
      <c r="L87" s="22">
        <v>75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x14ac:dyDescent="0.25">
      <c r="A88" s="21">
        <v>34149</v>
      </c>
      <c r="B88" s="22"/>
      <c r="C88" s="22"/>
      <c r="D88" s="22"/>
      <c r="E88" s="22"/>
      <c r="F88" s="22"/>
      <c r="G88" s="22"/>
      <c r="H88" s="22">
        <v>12</v>
      </c>
      <c r="I88" s="22"/>
      <c r="J88" s="22"/>
      <c r="K88" s="22"/>
      <c r="L88" s="22">
        <v>6</v>
      </c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x14ac:dyDescent="0.25">
      <c r="A89" s="21">
        <v>34150</v>
      </c>
      <c r="B89" s="22"/>
      <c r="C89" s="22"/>
      <c r="D89" s="22"/>
      <c r="E89" s="22"/>
      <c r="F89" s="22"/>
      <c r="G89" s="22"/>
      <c r="H89" s="22">
        <v>115</v>
      </c>
      <c r="I89" s="22"/>
      <c r="J89" s="22"/>
      <c r="K89" s="22"/>
      <c r="L89" s="22">
        <v>80</v>
      </c>
      <c r="M89" s="22"/>
      <c r="N89" s="22"/>
      <c r="O89" s="22"/>
      <c r="P89" s="22"/>
      <c r="Q89" s="22"/>
      <c r="R89" s="22">
        <v>15</v>
      </c>
      <c r="S89" s="22"/>
      <c r="T89" s="22"/>
      <c r="U89" s="22"/>
      <c r="V89" s="22">
        <v>67</v>
      </c>
      <c r="W89" s="22"/>
      <c r="X89" s="22"/>
      <c r="Y89" s="22"/>
    </row>
    <row r="90" spans="1:25" x14ac:dyDescent="0.25">
      <c r="A90" s="21">
        <v>34151</v>
      </c>
      <c r="B90" s="22"/>
      <c r="C90" s="22"/>
      <c r="D90" s="22"/>
      <c r="E90" s="22">
        <v>13</v>
      </c>
      <c r="F90" s="22"/>
      <c r="G90" s="22">
        <v>66</v>
      </c>
      <c r="H90" s="22">
        <v>49</v>
      </c>
      <c r="I90" s="22"/>
      <c r="J90" s="22"/>
      <c r="K90" s="22"/>
      <c r="L90" s="22">
        <v>115</v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x14ac:dyDescent="0.25">
      <c r="A91" s="21">
        <v>34154</v>
      </c>
      <c r="B91" s="22"/>
      <c r="C91" s="22"/>
      <c r="D91" s="22"/>
      <c r="E91" s="22"/>
      <c r="F91" s="22"/>
      <c r="G91" s="22"/>
      <c r="H91" s="22">
        <v>32</v>
      </c>
      <c r="I91" s="22"/>
      <c r="J91" s="22"/>
      <c r="K91" s="22"/>
      <c r="L91" s="22">
        <v>97</v>
      </c>
      <c r="M91" s="22"/>
      <c r="N91" s="22"/>
      <c r="O91" s="22">
        <v>28</v>
      </c>
      <c r="P91" s="22">
        <v>89</v>
      </c>
      <c r="Q91" s="22"/>
      <c r="R91" s="22"/>
      <c r="S91" s="22"/>
      <c r="T91" s="22">
        <v>98</v>
      </c>
      <c r="U91" s="22"/>
      <c r="V91" s="22"/>
      <c r="W91" s="22"/>
      <c r="X91" s="22">
        <v>125</v>
      </c>
      <c r="Y91" s="22"/>
    </row>
    <row r="92" spans="1:25" x14ac:dyDescent="0.25">
      <c r="A92" s="21">
        <v>34155</v>
      </c>
      <c r="B92" s="22"/>
      <c r="C92" s="22"/>
      <c r="D92" s="22"/>
      <c r="E92" s="22"/>
      <c r="F92" s="22"/>
      <c r="G92" s="22"/>
      <c r="H92" s="22">
        <v>6</v>
      </c>
      <c r="I92" s="22"/>
      <c r="J92" s="22"/>
      <c r="K92" s="22"/>
      <c r="L92" s="22">
        <v>4</v>
      </c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x14ac:dyDescent="0.25">
      <c r="A93" s="21">
        <v>34157</v>
      </c>
      <c r="B93" s="22"/>
      <c r="C93" s="22"/>
      <c r="D93" s="22"/>
      <c r="E93" s="22">
        <v>3</v>
      </c>
      <c r="F93" s="22"/>
      <c r="G93" s="22"/>
      <c r="H93" s="22">
        <v>41</v>
      </c>
      <c r="I93" s="22"/>
      <c r="J93" s="22"/>
      <c r="K93" s="22"/>
      <c r="L93" s="22">
        <v>333</v>
      </c>
      <c r="M93" s="22"/>
      <c r="N93" s="22"/>
      <c r="O93" s="22">
        <v>79</v>
      </c>
      <c r="P93" s="22"/>
      <c r="Q93" s="22"/>
      <c r="R93" s="22">
        <v>28</v>
      </c>
      <c r="S93" s="22"/>
      <c r="T93" s="22">
        <v>111</v>
      </c>
      <c r="U93" s="22"/>
      <c r="V93" s="22">
        <v>34</v>
      </c>
      <c r="W93" s="22"/>
      <c r="X93" s="22"/>
      <c r="Y93" s="22"/>
    </row>
    <row r="94" spans="1:25" x14ac:dyDescent="0.25">
      <c r="A94" s="21">
        <v>34159</v>
      </c>
      <c r="B94" s="22"/>
      <c r="C94" s="22"/>
      <c r="D94" s="22"/>
      <c r="E94" s="22">
        <v>4</v>
      </c>
      <c r="F94" s="22"/>
      <c r="G94" s="22"/>
      <c r="H94" s="22"/>
      <c r="I94" s="22"/>
      <c r="J94" s="22"/>
      <c r="K94" s="22"/>
      <c r="L94" s="22">
        <v>40</v>
      </c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x14ac:dyDescent="0.25">
      <c r="A95" s="21">
        <v>34161</v>
      </c>
      <c r="B95" s="22"/>
      <c r="C95" s="22"/>
      <c r="D95" s="22"/>
      <c r="E95" s="22"/>
      <c r="F95" s="22"/>
      <c r="G95" s="22"/>
      <c r="H95" s="22">
        <v>17</v>
      </c>
      <c r="I95" s="22"/>
      <c r="J95" s="22"/>
      <c r="K95" s="22"/>
      <c r="L95" s="22">
        <v>26</v>
      </c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x14ac:dyDescent="0.25">
      <c r="A96" s="21">
        <v>34162</v>
      </c>
      <c r="B96" s="22"/>
      <c r="C96" s="22"/>
      <c r="D96" s="22"/>
      <c r="E96" s="22"/>
      <c r="F96" s="22"/>
      <c r="G96" s="22"/>
      <c r="H96" s="22">
        <v>67</v>
      </c>
      <c r="I96" s="22"/>
      <c r="J96" s="22"/>
      <c r="K96" s="22"/>
      <c r="L96" s="22">
        <v>113</v>
      </c>
      <c r="M96" s="22"/>
      <c r="N96" s="22"/>
      <c r="O96" s="22"/>
      <c r="P96" s="22"/>
      <c r="Q96" s="22"/>
      <c r="R96" s="22"/>
      <c r="S96" s="22"/>
      <c r="T96" s="22"/>
      <c r="U96" s="22"/>
      <c r="V96" s="22">
        <v>20</v>
      </c>
      <c r="W96" s="22"/>
      <c r="X96" s="22"/>
      <c r="Y96" s="22"/>
    </row>
    <row r="97" spans="1:25" x14ac:dyDescent="0.25">
      <c r="A97" s="21">
        <v>34163</v>
      </c>
      <c r="B97" s="22"/>
      <c r="C97" s="22"/>
      <c r="D97" s="22"/>
      <c r="E97" s="22"/>
      <c r="F97" s="22"/>
      <c r="G97" s="22"/>
      <c r="H97" s="22">
        <v>18</v>
      </c>
      <c r="I97" s="22"/>
      <c r="J97" s="22"/>
      <c r="K97" s="22"/>
      <c r="L97" s="22">
        <v>107</v>
      </c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x14ac:dyDescent="0.25">
      <c r="A98" s="21">
        <v>34164</v>
      </c>
      <c r="B98" s="22">
        <v>8</v>
      </c>
      <c r="C98" s="22"/>
      <c r="D98" s="22"/>
      <c r="E98" s="22"/>
      <c r="F98" s="22"/>
      <c r="G98" s="22"/>
      <c r="H98" s="22"/>
      <c r="I98" s="22"/>
      <c r="J98" s="22"/>
      <c r="K98" s="22"/>
      <c r="L98" s="22">
        <v>4</v>
      </c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x14ac:dyDescent="0.25">
      <c r="A99" s="21">
        <v>34165</v>
      </c>
      <c r="B99" s="22"/>
      <c r="C99" s="22"/>
      <c r="D99" s="22"/>
      <c r="E99" s="22">
        <v>2</v>
      </c>
      <c r="F99" s="22"/>
      <c r="G99" s="22"/>
      <c r="H99" s="22">
        <v>31</v>
      </c>
      <c r="I99" s="22"/>
      <c r="J99" s="22"/>
      <c r="K99" s="22"/>
      <c r="L99" s="22">
        <v>40</v>
      </c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x14ac:dyDescent="0.25">
      <c r="A100" s="21">
        <v>34166</v>
      </c>
      <c r="B100" s="22"/>
      <c r="C100" s="22"/>
      <c r="D100" s="22"/>
      <c r="E100" s="22"/>
      <c r="F100" s="22"/>
      <c r="G100" s="22"/>
      <c r="H100" s="22">
        <v>28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x14ac:dyDescent="0.25">
      <c r="A101" s="21">
        <v>34169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>
        <v>42</v>
      </c>
      <c r="O101" s="22">
        <v>27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x14ac:dyDescent="0.25">
      <c r="A102" s="21">
        <v>34170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>
        <v>3</v>
      </c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x14ac:dyDescent="0.25">
      <c r="A103" s="21">
        <v>34171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>
        <v>7</v>
      </c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x14ac:dyDescent="0.25">
      <c r="A104" s="21">
        <v>34172</v>
      </c>
      <c r="B104" s="22">
        <v>21082</v>
      </c>
      <c r="C104" s="22">
        <v>21</v>
      </c>
      <c r="D104" s="22">
        <v>34</v>
      </c>
      <c r="E104" s="22">
        <v>803</v>
      </c>
      <c r="F104" s="22">
        <v>39</v>
      </c>
      <c r="G104" s="22">
        <v>1148</v>
      </c>
      <c r="H104" s="22">
        <v>861</v>
      </c>
      <c r="I104" s="22">
        <v>225</v>
      </c>
      <c r="J104" s="22"/>
      <c r="K104" s="22">
        <v>32</v>
      </c>
      <c r="L104" s="22">
        <v>3078</v>
      </c>
      <c r="M104" s="22"/>
      <c r="N104" s="22">
        <v>641</v>
      </c>
      <c r="O104" s="22">
        <v>43</v>
      </c>
      <c r="P104" s="22"/>
      <c r="Q104" s="22"/>
      <c r="R104" s="22"/>
      <c r="S104" s="22">
        <v>35</v>
      </c>
      <c r="T104" s="22">
        <v>651</v>
      </c>
      <c r="U104" s="22">
        <v>142</v>
      </c>
      <c r="V104" s="22">
        <v>584</v>
      </c>
      <c r="W104" s="22"/>
      <c r="X104" s="22">
        <v>234</v>
      </c>
      <c r="Y104" s="22"/>
    </row>
    <row r="105" spans="1:25" x14ac:dyDescent="0.25">
      <c r="A105" s="21">
        <v>34176</v>
      </c>
      <c r="B105" s="22"/>
      <c r="C105" s="22"/>
      <c r="D105" s="22"/>
      <c r="E105" s="22"/>
      <c r="F105" s="22"/>
      <c r="G105" s="22"/>
      <c r="H105" s="22">
        <v>36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>
        <v>18</v>
      </c>
      <c r="W105" s="22"/>
      <c r="X105" s="22"/>
      <c r="Y105" s="22"/>
    </row>
    <row r="106" spans="1:25" x14ac:dyDescent="0.25">
      <c r="A106" s="21">
        <v>34178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>
        <v>92</v>
      </c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x14ac:dyDescent="0.25">
      <c r="A107" s="21">
        <v>34179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>
        <v>27</v>
      </c>
      <c r="M107" s="22"/>
      <c r="N107" s="22"/>
      <c r="O107" s="22"/>
      <c r="P107" s="22"/>
      <c r="Q107" s="22"/>
      <c r="R107" s="22"/>
      <c r="S107" s="22"/>
      <c r="T107" s="22"/>
      <c r="U107" s="22"/>
      <c r="V107" s="22">
        <v>19</v>
      </c>
      <c r="W107" s="22"/>
      <c r="X107" s="22"/>
      <c r="Y107" s="22"/>
    </row>
    <row r="108" spans="1:25" x14ac:dyDescent="0.25">
      <c r="A108" s="21">
        <v>34180</v>
      </c>
      <c r="B108" s="22"/>
      <c r="C108" s="22"/>
      <c r="D108" s="22"/>
      <c r="E108" s="22"/>
      <c r="F108" s="22"/>
      <c r="G108" s="22"/>
      <c r="H108" s="22">
        <v>15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x14ac:dyDescent="0.25">
      <c r="A109" s="21">
        <v>34181</v>
      </c>
      <c r="B109" s="22"/>
      <c r="C109" s="22"/>
      <c r="D109" s="22"/>
      <c r="E109" s="22"/>
      <c r="F109" s="22"/>
      <c r="G109" s="22"/>
      <c r="H109" s="22">
        <v>6</v>
      </c>
      <c r="I109" s="22"/>
      <c r="J109" s="22"/>
      <c r="K109" s="22"/>
      <c r="L109" s="22">
        <v>5</v>
      </c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x14ac:dyDescent="0.25">
      <c r="A110" s="21">
        <v>34182</v>
      </c>
      <c r="B110" s="22"/>
      <c r="C110" s="22"/>
      <c r="D110" s="22"/>
      <c r="E110" s="22"/>
      <c r="F110" s="22"/>
      <c r="G110" s="22"/>
      <c r="H110" s="22">
        <v>15</v>
      </c>
      <c r="I110" s="22"/>
      <c r="J110" s="22"/>
      <c r="K110" s="22"/>
      <c r="L110" s="22">
        <v>10</v>
      </c>
      <c r="M110" s="22"/>
      <c r="N110" s="22"/>
      <c r="O110" s="22"/>
      <c r="P110" s="22"/>
      <c r="Q110" s="22"/>
      <c r="R110" s="22"/>
      <c r="S110" s="22"/>
      <c r="T110" s="22"/>
      <c r="U110" s="22"/>
      <c r="V110" s="22">
        <v>40</v>
      </c>
      <c r="W110" s="22"/>
      <c r="X110" s="22"/>
      <c r="Y110" s="22"/>
    </row>
    <row r="111" spans="1:25" x14ac:dyDescent="0.25">
      <c r="A111" s="21">
        <v>34183</v>
      </c>
      <c r="B111" s="22"/>
      <c r="C111" s="22"/>
      <c r="D111" s="22"/>
      <c r="E111" s="22"/>
      <c r="F111" s="22"/>
      <c r="G111" s="22"/>
      <c r="H111" s="22">
        <v>16</v>
      </c>
      <c r="I111" s="22"/>
      <c r="J111" s="22"/>
      <c r="K111" s="22"/>
      <c r="L111" s="22">
        <v>18</v>
      </c>
      <c r="M111" s="22"/>
      <c r="N111" s="22"/>
      <c r="O111" s="22"/>
      <c r="P111" s="22"/>
      <c r="Q111" s="22"/>
      <c r="R111" s="22"/>
      <c r="S111" s="22"/>
      <c r="T111" s="22"/>
      <c r="U111" s="22"/>
      <c r="V111" s="22">
        <v>20</v>
      </c>
      <c r="W111" s="22"/>
      <c r="X111" s="22"/>
      <c r="Y111" s="22"/>
    </row>
    <row r="112" spans="1:25" x14ac:dyDescent="0.25">
      <c r="A112" s="21">
        <v>34184</v>
      </c>
      <c r="B112" s="22"/>
      <c r="C112" s="22"/>
      <c r="D112" s="22"/>
      <c r="E112" s="22"/>
      <c r="F112" s="22"/>
      <c r="G112" s="22"/>
      <c r="H112" s="22">
        <v>7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x14ac:dyDescent="0.25">
      <c r="A113" s="21">
        <v>34186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>
        <v>12</v>
      </c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x14ac:dyDescent="0.25">
      <c r="A114" s="21">
        <v>34187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>
        <v>8</v>
      </c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x14ac:dyDescent="0.25">
      <c r="A115" s="21">
        <v>34190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>
        <v>7</v>
      </c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x14ac:dyDescent="0.25">
      <c r="A116" s="21">
        <v>34192</v>
      </c>
      <c r="B116" s="22">
        <v>76</v>
      </c>
      <c r="C116" s="22"/>
      <c r="D116" s="22"/>
      <c r="E116" s="22">
        <v>160</v>
      </c>
      <c r="F116" s="22"/>
      <c r="G116" s="22"/>
      <c r="H116" s="22">
        <v>36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>
        <v>14</v>
      </c>
      <c r="U116" s="22"/>
      <c r="V116" s="22"/>
      <c r="W116" s="22"/>
      <c r="X116" s="22">
        <v>45</v>
      </c>
      <c r="Y116" s="22"/>
    </row>
    <row r="117" spans="1:25" x14ac:dyDescent="0.25">
      <c r="A117" s="21">
        <v>34194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>
        <v>91</v>
      </c>
      <c r="M117" s="22"/>
      <c r="N117" s="22"/>
      <c r="O117" s="22"/>
      <c r="P117" s="22"/>
      <c r="Q117" s="22"/>
      <c r="R117" s="22"/>
      <c r="S117" s="22"/>
      <c r="T117" s="22">
        <v>22</v>
      </c>
      <c r="U117" s="22"/>
      <c r="V117" s="22"/>
      <c r="W117" s="22"/>
      <c r="X117" s="22"/>
      <c r="Y117" s="22"/>
    </row>
    <row r="118" spans="1:25" x14ac:dyDescent="0.25">
      <c r="A118" s="21">
        <v>34197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>
        <v>12</v>
      </c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x14ac:dyDescent="0.25">
      <c r="A119" s="21">
        <v>34198</v>
      </c>
      <c r="B119" s="22">
        <v>22</v>
      </c>
      <c r="C119" s="22"/>
      <c r="D119" s="22"/>
      <c r="E119" s="22">
        <v>30</v>
      </c>
      <c r="F119" s="22"/>
      <c r="G119" s="22">
        <v>71</v>
      </c>
      <c r="H119" s="22">
        <v>37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>
        <v>10</v>
      </c>
      <c r="Y119" s="22"/>
    </row>
    <row r="120" spans="1:25" x14ac:dyDescent="0.25">
      <c r="A120" s="21">
        <v>34199</v>
      </c>
      <c r="B120" s="22"/>
      <c r="C120" s="22"/>
      <c r="D120" s="22"/>
      <c r="E120" s="22"/>
      <c r="F120" s="22"/>
      <c r="G120" s="22">
        <v>40</v>
      </c>
      <c r="H120" s="22"/>
      <c r="I120" s="22"/>
      <c r="J120" s="22"/>
      <c r="K120" s="22"/>
      <c r="L120" s="22">
        <v>569</v>
      </c>
      <c r="M120" s="22"/>
      <c r="N120" s="22"/>
      <c r="O120" s="22"/>
      <c r="P120" s="22"/>
      <c r="Q120" s="22"/>
      <c r="R120" s="22"/>
      <c r="S120" s="22"/>
      <c r="T120" s="22">
        <v>15</v>
      </c>
      <c r="U120" s="22"/>
      <c r="V120" s="22"/>
      <c r="W120" s="22"/>
      <c r="X120" s="22"/>
      <c r="Y120" s="22"/>
    </row>
    <row r="121" spans="1:25" x14ac:dyDescent="0.25">
      <c r="A121" s="21">
        <v>34202</v>
      </c>
      <c r="B121" s="22">
        <v>76</v>
      </c>
      <c r="C121" s="22"/>
      <c r="D121" s="22"/>
      <c r="E121" s="22">
        <v>54</v>
      </c>
      <c r="F121" s="22"/>
      <c r="G121" s="22">
        <v>180</v>
      </c>
      <c r="H121" s="22">
        <v>44</v>
      </c>
      <c r="I121" s="22"/>
      <c r="J121" s="22"/>
      <c r="K121" s="22"/>
      <c r="L121" s="22">
        <v>46</v>
      </c>
      <c r="M121" s="22"/>
      <c r="N121" s="22"/>
      <c r="O121" s="22">
        <v>32</v>
      </c>
      <c r="P121" s="22"/>
      <c r="Q121" s="22"/>
      <c r="R121" s="22"/>
      <c r="S121" s="22"/>
      <c r="T121" s="22">
        <v>20</v>
      </c>
      <c r="U121" s="22"/>
      <c r="V121" s="22"/>
      <c r="W121" s="22"/>
      <c r="X121" s="22"/>
      <c r="Y121" s="22"/>
    </row>
    <row r="122" spans="1:25" x14ac:dyDescent="0.25">
      <c r="A122" s="21">
        <v>34203</v>
      </c>
      <c r="B122" s="22"/>
      <c r="C122" s="22"/>
      <c r="D122" s="22"/>
      <c r="E122" s="22"/>
      <c r="F122" s="22"/>
      <c r="G122" s="22"/>
      <c r="H122" s="22">
        <v>41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>
        <v>7</v>
      </c>
      <c r="Y122" s="22"/>
    </row>
    <row r="123" spans="1:25" x14ac:dyDescent="0.25">
      <c r="A123" s="21">
        <v>34204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>
        <v>19</v>
      </c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x14ac:dyDescent="0.25">
      <c r="A124" s="21">
        <v>34206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>
        <v>7</v>
      </c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A125" s="21">
        <v>34207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>
        <v>7</v>
      </c>
      <c r="W125" s="22"/>
      <c r="X125" s="22"/>
      <c r="Y125" s="22"/>
    </row>
    <row r="126" spans="1:25" x14ac:dyDescent="0.25">
      <c r="A126" s="21">
        <v>34209</v>
      </c>
      <c r="B126" s="22"/>
      <c r="C126" s="22"/>
      <c r="D126" s="22"/>
      <c r="E126" s="22"/>
      <c r="F126" s="22"/>
      <c r="G126" s="22"/>
      <c r="H126" s="22">
        <v>102</v>
      </c>
      <c r="I126" s="22"/>
      <c r="J126" s="22"/>
      <c r="K126" s="22"/>
      <c r="L126" s="22">
        <v>4</v>
      </c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A127" s="21">
        <v>34210</v>
      </c>
      <c r="B127" s="22"/>
      <c r="C127" s="22"/>
      <c r="D127" s="22"/>
      <c r="E127" s="22"/>
      <c r="F127" s="22"/>
      <c r="G127" s="22"/>
      <c r="H127" s="22">
        <v>26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A128" s="21">
        <v>34211</v>
      </c>
      <c r="B128" s="22"/>
      <c r="C128" s="22"/>
      <c r="D128" s="22"/>
      <c r="E128" s="22"/>
      <c r="F128" s="22"/>
      <c r="G128" s="22"/>
      <c r="H128" s="22">
        <v>11</v>
      </c>
      <c r="I128" s="22"/>
      <c r="J128" s="22"/>
      <c r="K128" s="22"/>
      <c r="L128" s="22">
        <v>5</v>
      </c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x14ac:dyDescent="0.25">
      <c r="A129" s="21">
        <v>34213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>
        <v>37</v>
      </c>
      <c r="M129" s="22"/>
      <c r="N129" s="22"/>
      <c r="O129" s="22"/>
      <c r="P129" s="22"/>
      <c r="Q129" s="22"/>
      <c r="R129" s="22">
        <v>40</v>
      </c>
      <c r="S129" s="22"/>
      <c r="T129" s="22"/>
      <c r="U129" s="22"/>
      <c r="V129" s="22"/>
      <c r="W129" s="22"/>
      <c r="X129" s="22"/>
      <c r="Y129" s="22"/>
    </row>
    <row r="130" spans="1:25" x14ac:dyDescent="0.25">
      <c r="A130" s="21">
        <v>34214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>
        <v>4</v>
      </c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x14ac:dyDescent="0.25">
      <c r="A131" s="21">
        <v>34215</v>
      </c>
      <c r="B131" s="22"/>
      <c r="C131" s="22"/>
      <c r="D131" s="22"/>
      <c r="E131" s="22"/>
      <c r="F131" s="22"/>
      <c r="G131" s="22"/>
      <c r="H131" s="22">
        <v>10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x14ac:dyDescent="0.25">
      <c r="A132" s="21">
        <v>34217</v>
      </c>
      <c r="B132" s="22">
        <v>51</v>
      </c>
      <c r="C132" s="22"/>
      <c r="D132" s="22"/>
      <c r="E132" s="22">
        <v>5</v>
      </c>
      <c r="F132" s="22"/>
      <c r="G132" s="22"/>
      <c r="H132" s="22">
        <v>121</v>
      </c>
      <c r="I132" s="22"/>
      <c r="J132" s="22"/>
      <c r="K132" s="22"/>
      <c r="L132" s="22">
        <v>7</v>
      </c>
      <c r="M132" s="22"/>
      <c r="N132" s="22"/>
      <c r="O132" s="22"/>
      <c r="P132" s="22"/>
      <c r="Q132" s="22"/>
      <c r="R132" s="22"/>
      <c r="S132" s="22"/>
      <c r="T132" s="22">
        <v>8</v>
      </c>
      <c r="U132" s="22"/>
      <c r="V132" s="22">
        <v>14</v>
      </c>
      <c r="W132" s="22"/>
      <c r="X132" s="22">
        <v>33</v>
      </c>
      <c r="Y132" s="22"/>
    </row>
    <row r="133" spans="1:25" x14ac:dyDescent="0.25">
      <c r="A133" s="21">
        <v>34219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>
        <v>12</v>
      </c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x14ac:dyDescent="0.25">
      <c r="A134" s="21">
        <v>34225</v>
      </c>
      <c r="B134" s="22"/>
      <c r="C134" s="22"/>
      <c r="D134" s="22"/>
      <c r="E134" s="22"/>
      <c r="F134" s="22"/>
      <c r="G134" s="22"/>
      <c r="H134" s="22">
        <v>16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x14ac:dyDescent="0.25">
      <c r="A135" s="21">
        <v>34226</v>
      </c>
      <c r="B135" s="22"/>
      <c r="C135" s="22"/>
      <c r="D135" s="22"/>
      <c r="E135" s="22"/>
      <c r="F135" s="22"/>
      <c r="G135" s="22"/>
      <c r="H135" s="22">
        <v>10</v>
      </c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x14ac:dyDescent="0.25">
      <c r="A136" s="21">
        <v>34227</v>
      </c>
      <c r="B136" s="22"/>
      <c r="C136" s="22"/>
      <c r="D136" s="22"/>
      <c r="E136" s="22"/>
      <c r="F136" s="22"/>
      <c r="G136" s="22"/>
      <c r="H136" s="22">
        <v>35</v>
      </c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>
        <v>18</v>
      </c>
      <c r="Y136" s="22"/>
    </row>
    <row r="137" spans="1:25" x14ac:dyDescent="0.25">
      <c r="A137" s="21">
        <v>34232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>
        <v>8</v>
      </c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x14ac:dyDescent="0.25">
      <c r="A138" s="21">
        <v>34235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>
        <v>4</v>
      </c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x14ac:dyDescent="0.25">
      <c r="A139" s="21">
        <v>34237</v>
      </c>
      <c r="B139" s="22"/>
      <c r="C139" s="22"/>
      <c r="D139" s="22"/>
      <c r="E139" s="22"/>
      <c r="F139" s="22"/>
      <c r="G139" s="22"/>
      <c r="H139" s="22">
        <v>23</v>
      </c>
      <c r="I139" s="22"/>
      <c r="J139" s="22"/>
      <c r="K139" s="22"/>
      <c r="L139" s="22">
        <v>21</v>
      </c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x14ac:dyDescent="0.25">
      <c r="A140" s="21">
        <v>34239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>
        <v>107</v>
      </c>
      <c r="M140" s="22"/>
      <c r="N140" s="22">
        <v>12</v>
      </c>
      <c r="O140" s="22"/>
      <c r="P140" s="22"/>
      <c r="Q140" s="22"/>
      <c r="R140" s="22"/>
      <c r="S140" s="22"/>
      <c r="T140" s="22"/>
      <c r="U140" s="22"/>
      <c r="V140" s="22">
        <v>24</v>
      </c>
      <c r="W140" s="22"/>
      <c r="X140" s="22"/>
      <c r="Y140" s="22"/>
    </row>
    <row r="141" spans="1:25" x14ac:dyDescent="0.25">
      <c r="A141" s="21">
        <v>34240</v>
      </c>
      <c r="B141" s="22"/>
      <c r="C141" s="22"/>
      <c r="D141" s="22"/>
      <c r="E141" s="22"/>
      <c r="F141" s="22"/>
      <c r="G141" s="22"/>
      <c r="H141" s="22">
        <v>45</v>
      </c>
      <c r="I141" s="22"/>
      <c r="J141" s="22"/>
      <c r="K141" s="22"/>
      <c r="L141" s="22">
        <v>22</v>
      </c>
      <c r="M141" s="22"/>
      <c r="N141" s="22"/>
      <c r="O141" s="22"/>
      <c r="P141" s="22"/>
      <c r="Q141" s="22"/>
      <c r="R141" s="22"/>
      <c r="S141" s="22"/>
      <c r="T141" s="22">
        <v>15</v>
      </c>
      <c r="U141" s="22"/>
      <c r="V141" s="22"/>
      <c r="W141" s="22"/>
      <c r="X141" s="22">
        <v>21</v>
      </c>
      <c r="Y141" s="22"/>
    </row>
    <row r="142" spans="1:25" x14ac:dyDescent="0.25">
      <c r="A142" s="21">
        <v>34244</v>
      </c>
      <c r="B142" s="22">
        <v>50</v>
      </c>
      <c r="C142" s="22"/>
      <c r="D142" s="22"/>
      <c r="E142" s="22"/>
      <c r="F142" s="22"/>
      <c r="G142" s="22"/>
      <c r="H142" s="22">
        <v>139</v>
      </c>
      <c r="I142" s="22"/>
      <c r="J142" s="22"/>
      <c r="K142" s="22"/>
      <c r="L142" s="22">
        <v>13</v>
      </c>
      <c r="M142" s="22"/>
      <c r="N142" s="22"/>
      <c r="O142" s="22"/>
      <c r="P142" s="22"/>
      <c r="Q142" s="22"/>
      <c r="R142" s="22"/>
      <c r="S142" s="22"/>
      <c r="T142" s="22"/>
      <c r="U142" s="22"/>
      <c r="V142" s="22">
        <v>10</v>
      </c>
      <c r="W142" s="22"/>
      <c r="X142" s="22"/>
      <c r="Y142" s="22"/>
    </row>
    <row r="143" spans="1:25" x14ac:dyDescent="0.25">
      <c r="A143" s="21">
        <v>34245</v>
      </c>
      <c r="B143" s="22"/>
      <c r="C143" s="22"/>
      <c r="D143" s="22"/>
      <c r="E143" s="22"/>
      <c r="F143" s="22"/>
      <c r="G143" s="22"/>
      <c r="H143" s="22">
        <v>22</v>
      </c>
      <c r="I143" s="22"/>
      <c r="J143" s="22"/>
      <c r="K143" s="22"/>
      <c r="L143" s="22">
        <v>20</v>
      </c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x14ac:dyDescent="0.25">
      <c r="A144" s="21">
        <v>34247</v>
      </c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>
        <v>29</v>
      </c>
      <c r="Y144" s="22"/>
    </row>
    <row r="145" spans="1:25" x14ac:dyDescent="0.25">
      <c r="A145" s="21">
        <v>34249</v>
      </c>
      <c r="B145" s="22"/>
      <c r="C145" s="22"/>
      <c r="D145" s="22"/>
      <c r="E145" s="22">
        <v>9</v>
      </c>
      <c r="F145" s="22"/>
      <c r="G145" s="22"/>
      <c r="H145" s="22">
        <v>13</v>
      </c>
      <c r="I145" s="22"/>
      <c r="J145" s="22"/>
      <c r="K145" s="22"/>
      <c r="L145" s="22">
        <v>7</v>
      </c>
      <c r="M145" s="22"/>
      <c r="N145" s="22"/>
      <c r="O145" s="22"/>
      <c r="P145" s="22"/>
      <c r="Q145" s="22"/>
      <c r="R145" s="22"/>
      <c r="S145" s="22"/>
      <c r="T145" s="22">
        <v>12</v>
      </c>
      <c r="U145" s="22"/>
      <c r="V145" s="22"/>
      <c r="W145" s="22"/>
      <c r="X145" s="22"/>
      <c r="Y145" s="22"/>
    </row>
    <row r="146" spans="1:25" x14ac:dyDescent="0.25">
      <c r="A146" s="21">
        <v>34255</v>
      </c>
      <c r="B146" s="22"/>
      <c r="C146" s="22"/>
      <c r="D146" s="22"/>
      <c r="E146" s="22">
        <v>57</v>
      </c>
      <c r="F146" s="22"/>
      <c r="G146" s="22">
        <v>8</v>
      </c>
      <c r="H146" s="22">
        <v>70</v>
      </c>
      <c r="I146" s="22"/>
      <c r="J146" s="22"/>
      <c r="K146" s="22"/>
      <c r="L146" s="22">
        <v>6</v>
      </c>
      <c r="M146" s="22"/>
      <c r="N146" s="22"/>
      <c r="O146" s="22"/>
      <c r="P146" s="22"/>
      <c r="Q146" s="22"/>
      <c r="R146" s="22"/>
      <c r="S146" s="22"/>
      <c r="T146" s="22">
        <v>12</v>
      </c>
      <c r="U146" s="22"/>
      <c r="V146" s="22">
        <v>9</v>
      </c>
      <c r="W146" s="22"/>
      <c r="X146" s="22">
        <v>12</v>
      </c>
      <c r="Y146" s="22"/>
    </row>
    <row r="147" spans="1:25" x14ac:dyDescent="0.25">
      <c r="A147" s="21">
        <v>34256</v>
      </c>
      <c r="B147" s="22"/>
      <c r="C147" s="22"/>
      <c r="D147" s="22"/>
      <c r="E147" s="22"/>
      <c r="F147" s="22"/>
      <c r="G147" s="22"/>
      <c r="H147" s="22">
        <v>92</v>
      </c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x14ac:dyDescent="0.25">
      <c r="A148" s="21">
        <v>34258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>
        <v>5</v>
      </c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x14ac:dyDescent="0.25">
      <c r="A149" s="21">
        <v>34259</v>
      </c>
      <c r="B149" s="22">
        <v>7</v>
      </c>
      <c r="C149" s="22"/>
      <c r="D149" s="22"/>
      <c r="E149" s="22">
        <v>82</v>
      </c>
      <c r="F149" s="22"/>
      <c r="G149" s="22"/>
      <c r="H149" s="22"/>
      <c r="I149" s="22"/>
      <c r="J149" s="22"/>
      <c r="K149" s="22"/>
      <c r="L149" s="22">
        <v>51</v>
      </c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x14ac:dyDescent="0.25">
      <c r="A150" s="21">
        <v>34260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>
        <v>22</v>
      </c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x14ac:dyDescent="0.25">
      <c r="A151" s="21">
        <v>34264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>
        <v>5</v>
      </c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x14ac:dyDescent="0.25">
      <c r="A152" s="21">
        <v>34265</v>
      </c>
      <c r="B152" s="22"/>
      <c r="C152" s="22"/>
      <c r="D152" s="22"/>
      <c r="E152" s="22"/>
      <c r="F152" s="22"/>
      <c r="G152" s="22"/>
      <c r="H152" s="22">
        <v>12</v>
      </c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25">
      <c r="A153" s="21">
        <v>34270</v>
      </c>
      <c r="B153" s="22">
        <v>198</v>
      </c>
      <c r="C153" s="22"/>
      <c r="D153" s="22"/>
      <c r="E153" s="22">
        <v>116</v>
      </c>
      <c r="F153" s="22"/>
      <c r="G153" s="22"/>
      <c r="H153" s="22">
        <v>44</v>
      </c>
      <c r="I153" s="22"/>
      <c r="J153" s="22"/>
      <c r="K153" s="22"/>
      <c r="L153" s="22">
        <v>75</v>
      </c>
      <c r="M153" s="22"/>
      <c r="N153" s="22"/>
      <c r="O153" s="22">
        <v>7</v>
      </c>
      <c r="P153" s="22"/>
      <c r="Q153" s="22"/>
      <c r="R153" s="22"/>
      <c r="S153" s="22"/>
      <c r="T153" s="22">
        <v>85</v>
      </c>
      <c r="U153" s="22"/>
      <c r="V153" s="22">
        <v>47</v>
      </c>
      <c r="W153" s="22"/>
      <c r="X153" s="22">
        <v>176</v>
      </c>
      <c r="Y153" s="22"/>
    </row>
    <row r="154" spans="1:25" x14ac:dyDescent="0.25">
      <c r="A154" s="21">
        <v>34272</v>
      </c>
      <c r="B154" s="22"/>
      <c r="C154" s="22"/>
      <c r="D154" s="22"/>
      <c r="E154" s="22"/>
      <c r="F154" s="22"/>
      <c r="G154" s="22"/>
      <c r="H154" s="22">
        <v>108</v>
      </c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x14ac:dyDescent="0.25">
      <c r="A155" s="21">
        <v>34274</v>
      </c>
      <c r="B155" s="22"/>
      <c r="C155" s="22"/>
      <c r="D155" s="22"/>
      <c r="E155" s="22"/>
      <c r="F155" s="22"/>
      <c r="G155" s="22"/>
      <c r="H155" s="22">
        <v>24</v>
      </c>
      <c r="I155" s="22"/>
      <c r="J155" s="22"/>
      <c r="K155" s="22"/>
      <c r="L155" s="22">
        <v>54</v>
      </c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x14ac:dyDescent="0.25">
      <c r="A156" s="21">
        <v>34276</v>
      </c>
      <c r="B156" s="22"/>
      <c r="C156" s="22"/>
      <c r="D156" s="22"/>
      <c r="E156" s="22"/>
      <c r="F156" s="22"/>
      <c r="G156" s="22"/>
      <c r="H156" s="22">
        <v>22</v>
      </c>
      <c r="I156" s="22"/>
      <c r="J156" s="22"/>
      <c r="K156" s="22"/>
      <c r="L156" s="22">
        <v>299</v>
      </c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x14ac:dyDescent="0.25">
      <c r="A157" s="21">
        <v>34281</v>
      </c>
      <c r="B157" s="22"/>
      <c r="C157" s="22"/>
      <c r="D157" s="22"/>
      <c r="E157" s="22"/>
      <c r="F157" s="22"/>
      <c r="G157" s="22"/>
      <c r="H157" s="22">
        <v>9</v>
      </c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x14ac:dyDescent="0.25">
      <c r="A158" s="21">
        <v>34284</v>
      </c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>
        <v>109</v>
      </c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x14ac:dyDescent="0.25">
      <c r="A159" s="21">
        <v>34288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>
        <v>18</v>
      </c>
      <c r="Y159" s="22"/>
    </row>
    <row r="160" spans="1:25" x14ac:dyDescent="0.25">
      <c r="A160" s="21">
        <v>34289</v>
      </c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>
        <v>78</v>
      </c>
      <c r="M160" s="22"/>
      <c r="N160" s="22"/>
      <c r="O160" s="22"/>
      <c r="P160" s="22"/>
      <c r="Q160" s="22"/>
      <c r="R160" s="22"/>
      <c r="S160" s="22"/>
      <c r="T160" s="22">
        <v>40</v>
      </c>
      <c r="U160" s="22"/>
      <c r="V160" s="22">
        <v>10</v>
      </c>
      <c r="W160" s="22"/>
      <c r="X160" s="22"/>
      <c r="Y160" s="22"/>
    </row>
    <row r="161" spans="1:25" x14ac:dyDescent="0.25">
      <c r="A161" s="21">
        <v>34290</v>
      </c>
      <c r="B161" s="22"/>
      <c r="C161" s="22"/>
      <c r="D161" s="22"/>
      <c r="E161" s="22"/>
      <c r="F161" s="22"/>
      <c r="G161" s="22"/>
      <c r="H161" s="22">
        <v>12</v>
      </c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x14ac:dyDescent="0.25">
      <c r="A162" s="21">
        <v>34293</v>
      </c>
      <c r="B162" s="22"/>
      <c r="C162" s="22"/>
      <c r="D162" s="22"/>
      <c r="E162" s="22"/>
      <c r="F162" s="22"/>
      <c r="G162" s="22"/>
      <c r="H162" s="22">
        <v>7</v>
      </c>
      <c r="I162" s="22"/>
      <c r="J162" s="22"/>
      <c r="K162" s="22"/>
      <c r="L162" s="22">
        <v>18</v>
      </c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x14ac:dyDescent="0.25">
      <c r="A163" s="21">
        <v>34294</v>
      </c>
      <c r="B163" s="22"/>
      <c r="C163" s="22"/>
      <c r="D163" s="22"/>
      <c r="E163" s="22"/>
      <c r="F163" s="22"/>
      <c r="G163" s="22"/>
      <c r="H163" s="22">
        <v>10</v>
      </c>
      <c r="I163" s="22"/>
      <c r="J163" s="22"/>
      <c r="K163" s="22"/>
      <c r="L163" s="22">
        <v>15</v>
      </c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x14ac:dyDescent="0.25">
      <c r="A164" s="21">
        <v>34295</v>
      </c>
      <c r="B164" s="22"/>
      <c r="C164" s="22"/>
      <c r="D164" s="22"/>
      <c r="E164" s="22"/>
      <c r="F164" s="22"/>
      <c r="G164" s="22"/>
      <c r="H164" s="22">
        <v>20</v>
      </c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>
        <v>12</v>
      </c>
      <c r="U164" s="22"/>
      <c r="V164" s="22"/>
      <c r="W164" s="22"/>
      <c r="X164" s="22"/>
      <c r="Y164" s="22"/>
    </row>
    <row r="165" spans="1:25" x14ac:dyDescent="0.25">
      <c r="A165" s="21">
        <v>34298</v>
      </c>
      <c r="B165" s="22"/>
      <c r="C165" s="22"/>
      <c r="D165" s="22"/>
      <c r="E165" s="22"/>
      <c r="F165" s="22"/>
      <c r="G165" s="22"/>
      <c r="H165" s="22">
        <v>80</v>
      </c>
      <c r="I165" s="22"/>
      <c r="J165" s="22"/>
      <c r="K165" s="22"/>
      <c r="L165" s="22"/>
      <c r="M165" s="22"/>
      <c r="N165" s="22"/>
      <c r="O165" s="22"/>
      <c r="P165" s="22"/>
      <c r="Q165" s="22">
        <v>15</v>
      </c>
      <c r="R165" s="22"/>
      <c r="S165" s="22"/>
      <c r="T165" s="22"/>
      <c r="U165" s="22"/>
      <c r="V165" s="22">
        <v>36</v>
      </c>
      <c r="W165" s="22"/>
      <c r="X165" s="22">
        <v>73</v>
      </c>
      <c r="Y165" s="22"/>
    </row>
    <row r="166" spans="1:25" x14ac:dyDescent="0.25">
      <c r="A166" s="21">
        <v>34299</v>
      </c>
      <c r="B166" s="22"/>
      <c r="C166" s="22"/>
      <c r="D166" s="22"/>
      <c r="E166" s="22"/>
      <c r="F166" s="22"/>
      <c r="G166" s="22"/>
      <c r="H166" s="22">
        <v>21</v>
      </c>
      <c r="I166" s="22"/>
      <c r="J166" s="22"/>
      <c r="K166" s="22"/>
      <c r="L166" s="22">
        <v>22</v>
      </c>
      <c r="M166" s="22"/>
      <c r="N166" s="22"/>
      <c r="O166" s="22"/>
      <c r="P166" s="22"/>
      <c r="Q166" s="22">
        <v>73</v>
      </c>
      <c r="R166" s="22"/>
      <c r="S166" s="22">
        <v>24</v>
      </c>
      <c r="T166" s="22">
        <v>66</v>
      </c>
      <c r="U166" s="22"/>
      <c r="V166" s="22">
        <v>44</v>
      </c>
      <c r="W166" s="22"/>
      <c r="X166" s="22">
        <v>106</v>
      </c>
      <c r="Y166" s="22"/>
    </row>
    <row r="167" spans="1:25" x14ac:dyDescent="0.25">
      <c r="A167" s="21">
        <v>34300</v>
      </c>
      <c r="B167" s="22"/>
      <c r="C167" s="22"/>
      <c r="D167" s="22"/>
      <c r="E167" s="22"/>
      <c r="F167" s="22"/>
      <c r="G167" s="22"/>
      <c r="H167" s="22">
        <v>79</v>
      </c>
      <c r="I167" s="22"/>
      <c r="J167" s="22"/>
      <c r="K167" s="22"/>
      <c r="L167" s="22">
        <v>71</v>
      </c>
      <c r="M167" s="22"/>
      <c r="N167" s="22"/>
      <c r="O167" s="22"/>
      <c r="P167" s="22"/>
      <c r="Q167" s="22">
        <v>30</v>
      </c>
      <c r="R167" s="22"/>
      <c r="S167" s="22"/>
      <c r="T167" s="22"/>
      <c r="U167" s="22"/>
      <c r="V167" s="22"/>
      <c r="W167" s="22"/>
      <c r="X167" s="22">
        <v>27</v>
      </c>
      <c r="Y167" s="22"/>
    </row>
    <row r="168" spans="1:25" x14ac:dyDescent="0.25">
      <c r="A168" s="21">
        <v>34301</v>
      </c>
      <c r="B168" s="22"/>
      <c r="C168" s="22">
        <v>11</v>
      </c>
      <c r="D168" s="22"/>
      <c r="E168" s="22">
        <v>35</v>
      </c>
      <c r="F168" s="22"/>
      <c r="G168" s="22">
        <v>31</v>
      </c>
      <c r="H168" s="22">
        <v>61</v>
      </c>
      <c r="I168" s="22">
        <v>62</v>
      </c>
      <c r="J168" s="22"/>
      <c r="K168" s="22"/>
      <c r="L168" s="22">
        <v>647</v>
      </c>
      <c r="M168" s="22"/>
      <c r="N168" s="22">
        <v>91</v>
      </c>
      <c r="O168" s="22"/>
      <c r="P168" s="22"/>
      <c r="Q168" s="22"/>
      <c r="R168" s="22">
        <v>2972</v>
      </c>
      <c r="S168" s="22">
        <v>32</v>
      </c>
      <c r="T168" s="22">
        <v>25</v>
      </c>
      <c r="U168" s="22"/>
      <c r="V168" s="22">
        <v>71</v>
      </c>
      <c r="W168" s="22"/>
      <c r="X168" s="22"/>
      <c r="Y168" s="22"/>
    </row>
    <row r="169" spans="1:25" x14ac:dyDescent="0.25">
      <c r="A169" s="21">
        <v>34307</v>
      </c>
      <c r="B169" s="22"/>
      <c r="C169" s="22"/>
      <c r="D169" s="22"/>
      <c r="E169" s="22"/>
      <c r="F169" s="22"/>
      <c r="G169" s="22"/>
      <c r="H169" s="22">
        <v>54</v>
      </c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>
        <v>4</v>
      </c>
      <c r="Y169" s="22"/>
    </row>
    <row r="170" spans="1:25" x14ac:dyDescent="0.25">
      <c r="A170" s="21">
        <v>34309</v>
      </c>
      <c r="B170" s="22"/>
      <c r="C170" s="22"/>
      <c r="D170" s="22"/>
      <c r="E170" s="22"/>
      <c r="F170" s="22"/>
      <c r="G170" s="22">
        <v>27</v>
      </c>
      <c r="H170" s="22">
        <v>16</v>
      </c>
      <c r="I170" s="22"/>
      <c r="J170" s="22"/>
      <c r="K170" s="22"/>
      <c r="L170" s="22">
        <v>10</v>
      </c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x14ac:dyDescent="0.25">
      <c r="A171" s="21">
        <v>34310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>
        <v>31</v>
      </c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x14ac:dyDescent="0.25">
      <c r="A172" s="21">
        <v>34311</v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>
        <v>6</v>
      </c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>
        <v>14</v>
      </c>
      <c r="Y172" s="22"/>
    </row>
    <row r="173" spans="1:25" x14ac:dyDescent="0.25">
      <c r="A173" s="21">
        <v>34312</v>
      </c>
      <c r="B173" s="22"/>
      <c r="C173" s="22"/>
      <c r="D173" s="22"/>
      <c r="E173" s="22"/>
      <c r="F173" s="22"/>
      <c r="G173" s="22"/>
      <c r="H173" s="22">
        <v>13</v>
      </c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x14ac:dyDescent="0.25">
      <c r="A174" s="21">
        <v>34320</v>
      </c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>
        <v>35</v>
      </c>
      <c r="M174" s="22"/>
      <c r="N174" s="22"/>
      <c r="O174" s="22"/>
      <c r="P174" s="22"/>
      <c r="Q174" s="22"/>
      <c r="R174" s="22"/>
      <c r="S174" s="22"/>
      <c r="T174" s="22">
        <v>31</v>
      </c>
      <c r="U174" s="22"/>
      <c r="V174" s="22"/>
      <c r="W174" s="22"/>
      <c r="X174" s="22"/>
      <c r="Y174" s="22"/>
    </row>
    <row r="175" spans="1:25" x14ac:dyDescent="0.25">
      <c r="A175" s="21">
        <v>34321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>
        <v>9</v>
      </c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x14ac:dyDescent="0.25">
      <c r="A176" s="21">
        <v>34324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>
        <v>43</v>
      </c>
      <c r="M176" s="22"/>
      <c r="N176" s="22"/>
      <c r="O176" s="22"/>
      <c r="P176" s="22"/>
      <c r="Q176" s="22">
        <v>10</v>
      </c>
      <c r="R176" s="22"/>
      <c r="S176" s="22"/>
      <c r="T176" s="22"/>
      <c r="U176" s="22"/>
      <c r="V176" s="22"/>
      <c r="W176" s="22"/>
      <c r="X176" s="22"/>
      <c r="Y176" s="22"/>
    </row>
    <row r="177" spans="1:25" x14ac:dyDescent="0.25">
      <c r="A177" s="21">
        <v>34325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>
        <v>22</v>
      </c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x14ac:dyDescent="0.25">
      <c r="A178" s="21">
        <v>34327</v>
      </c>
      <c r="B178" s="22">
        <v>66</v>
      </c>
      <c r="C178" s="22"/>
      <c r="D178" s="22"/>
      <c r="E178" s="22"/>
      <c r="F178" s="22"/>
      <c r="G178" s="22">
        <v>22</v>
      </c>
      <c r="H178" s="22">
        <v>256</v>
      </c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>
        <v>7</v>
      </c>
      <c r="U178" s="22"/>
      <c r="V178" s="22"/>
      <c r="W178" s="22"/>
      <c r="X178" s="22"/>
      <c r="Y178" s="22"/>
    </row>
    <row r="179" spans="1:25" x14ac:dyDescent="0.25">
      <c r="A179" s="21">
        <v>34328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>
        <v>3</v>
      </c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x14ac:dyDescent="0.25">
      <c r="A180" s="21">
        <v>34329</v>
      </c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>
        <v>32</v>
      </c>
      <c r="M180" s="22">
        <v>10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x14ac:dyDescent="0.25">
      <c r="A181" s="21">
        <v>34332</v>
      </c>
      <c r="B181" s="22"/>
      <c r="C181" s="22"/>
      <c r="D181" s="22"/>
      <c r="E181" s="22"/>
      <c r="F181" s="22"/>
      <c r="G181" s="22"/>
      <c r="H181" s="22">
        <v>20</v>
      </c>
      <c r="I181" s="22"/>
      <c r="J181" s="22"/>
      <c r="K181" s="22"/>
      <c r="L181" s="22">
        <v>25</v>
      </c>
      <c r="M181" s="22"/>
      <c r="N181" s="22"/>
      <c r="O181" s="22"/>
      <c r="P181" s="22"/>
      <c r="Q181" s="22"/>
      <c r="R181" s="22">
        <v>72</v>
      </c>
      <c r="S181" s="22"/>
      <c r="T181" s="22">
        <v>36</v>
      </c>
      <c r="U181" s="22"/>
      <c r="V181" s="22">
        <v>46</v>
      </c>
      <c r="W181" s="22"/>
      <c r="X181" s="22"/>
      <c r="Y181" s="22"/>
    </row>
    <row r="182" spans="1:25" x14ac:dyDescent="0.25">
      <c r="A182" s="21">
        <v>34335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>
        <v>2</v>
      </c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x14ac:dyDescent="0.25">
      <c r="A183" s="21">
        <v>34336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>
        <v>10</v>
      </c>
      <c r="R183" s="22"/>
      <c r="S183" s="22">
        <v>14</v>
      </c>
      <c r="T183" s="22">
        <v>32</v>
      </c>
      <c r="U183" s="22"/>
      <c r="V183" s="22">
        <v>37</v>
      </c>
      <c r="W183" s="22"/>
      <c r="X183" s="22"/>
      <c r="Y183" s="22"/>
    </row>
    <row r="184" spans="1:25" x14ac:dyDescent="0.25">
      <c r="A184" s="21">
        <v>34337</v>
      </c>
      <c r="B184" s="22">
        <v>74</v>
      </c>
      <c r="C184" s="22"/>
      <c r="D184" s="22"/>
      <c r="E184" s="22"/>
      <c r="F184" s="22"/>
      <c r="G184" s="22">
        <v>123</v>
      </c>
      <c r="H184" s="22">
        <v>49</v>
      </c>
      <c r="I184" s="22"/>
      <c r="J184" s="22"/>
      <c r="K184" s="22"/>
      <c r="L184" s="22">
        <v>158</v>
      </c>
      <c r="M184" s="22"/>
      <c r="N184" s="22"/>
      <c r="O184" s="22"/>
      <c r="P184" s="22"/>
      <c r="Q184" s="22"/>
      <c r="R184" s="22"/>
      <c r="S184" s="22"/>
      <c r="T184" s="22">
        <v>84</v>
      </c>
      <c r="U184" s="22"/>
      <c r="V184" s="22"/>
      <c r="W184" s="22"/>
      <c r="X184" s="22"/>
      <c r="Y184" s="22"/>
    </row>
    <row r="185" spans="1:25" x14ac:dyDescent="0.25">
      <c r="A185" s="21">
        <v>34341</v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>
        <v>6</v>
      </c>
      <c r="M185" s="22"/>
      <c r="N185" s="22"/>
      <c r="O185" s="22"/>
      <c r="P185" s="22"/>
      <c r="Q185" s="22"/>
      <c r="R185" s="22">
        <v>7</v>
      </c>
      <c r="S185" s="22"/>
      <c r="T185" s="22"/>
      <c r="U185" s="22"/>
      <c r="V185" s="22"/>
      <c r="W185" s="22"/>
      <c r="X185" s="22"/>
      <c r="Y185" s="22"/>
    </row>
    <row r="186" spans="1:25" x14ac:dyDescent="0.25">
      <c r="A186" s="21">
        <v>34343</v>
      </c>
      <c r="B186" s="22"/>
      <c r="C186" s="22"/>
      <c r="D186" s="22"/>
      <c r="E186" s="22"/>
      <c r="F186" s="22"/>
      <c r="G186" s="22"/>
      <c r="H186" s="22">
        <v>26</v>
      </c>
      <c r="I186" s="22"/>
      <c r="J186" s="22"/>
      <c r="K186" s="22"/>
      <c r="L186" s="22">
        <v>4</v>
      </c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x14ac:dyDescent="0.25">
      <c r="A187" s="21">
        <v>34344</v>
      </c>
      <c r="B187" s="22"/>
      <c r="C187" s="22"/>
      <c r="D187" s="22"/>
      <c r="E187" s="22"/>
      <c r="F187" s="22"/>
      <c r="G187" s="22"/>
      <c r="H187" s="22">
        <v>126</v>
      </c>
      <c r="I187" s="22"/>
      <c r="J187" s="22"/>
      <c r="K187" s="22"/>
      <c r="L187" s="22">
        <v>85</v>
      </c>
      <c r="M187" s="22"/>
      <c r="N187" s="22"/>
      <c r="O187" s="22"/>
      <c r="P187" s="22"/>
      <c r="Q187" s="22"/>
      <c r="R187" s="22"/>
      <c r="S187" s="22"/>
      <c r="T187" s="22">
        <v>6</v>
      </c>
      <c r="U187" s="22"/>
      <c r="V187" s="22"/>
      <c r="W187" s="22"/>
      <c r="X187" s="22"/>
      <c r="Y187" s="22"/>
    </row>
    <row r="188" spans="1:25" x14ac:dyDescent="0.25">
      <c r="A188" s="23" t="s">
        <v>1196</v>
      </c>
      <c r="B188" s="24">
        <v>23420</v>
      </c>
      <c r="C188" s="24">
        <v>32</v>
      </c>
      <c r="D188" s="24">
        <v>34</v>
      </c>
      <c r="E188" s="24">
        <v>2651</v>
      </c>
      <c r="F188" s="24">
        <v>39</v>
      </c>
      <c r="G188" s="24">
        <v>3205</v>
      </c>
      <c r="H188" s="24">
        <v>5911</v>
      </c>
      <c r="I188" s="24">
        <v>336</v>
      </c>
      <c r="J188" s="24">
        <v>28</v>
      </c>
      <c r="K188" s="24">
        <v>45</v>
      </c>
      <c r="L188" s="24">
        <v>12959</v>
      </c>
      <c r="M188" s="24">
        <v>10</v>
      </c>
      <c r="N188" s="24">
        <v>1114</v>
      </c>
      <c r="O188" s="24">
        <v>991</v>
      </c>
      <c r="P188" s="24">
        <v>181</v>
      </c>
      <c r="Q188" s="24">
        <v>6587</v>
      </c>
      <c r="R188" s="24">
        <v>3300</v>
      </c>
      <c r="S188" s="24">
        <v>275</v>
      </c>
      <c r="T188" s="24">
        <v>2690</v>
      </c>
      <c r="U188" s="24">
        <v>142</v>
      </c>
      <c r="V188" s="24">
        <v>2129</v>
      </c>
      <c r="W188" s="24">
        <v>4</v>
      </c>
      <c r="X188" s="24">
        <v>1500</v>
      </c>
      <c r="Y188" s="24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Fiche_communale_2021</vt:lpstr>
      <vt:lpstr>ADM</vt:lpstr>
      <vt:lpstr>URBA</vt:lpstr>
      <vt:lpstr>DEMO</vt:lpstr>
      <vt:lpstr>LOGEMENTS</vt:lpstr>
      <vt:lpstr>PPU</vt:lpstr>
      <vt:lpstr>PPR</vt:lpstr>
      <vt:lpstr>HLM</vt:lpstr>
      <vt:lpstr>Fiche_communale_2021!Zone_d_impression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2022-06-21T08:52:01Z</dcterms:modified>
</cp:coreProperties>
</file>